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michaelrohm/Desktop/"/>
    </mc:Choice>
  </mc:AlternateContent>
  <xr:revisionPtr revIDLastSave="0" documentId="8_{BEE420B2-B6CC-BD46-B889-46DF7FBE776D}" xr6:coauthVersionLast="47" xr6:coauthVersionMax="47" xr10:uidLastSave="{00000000-0000-0000-0000-000000000000}"/>
  <bookViews>
    <workbookView xWindow="11200" yWindow="2700" windowWidth="29040" windowHeight="15840" xr2:uid="{00000000-000D-0000-FFFF-FFFF00000000}"/>
  </bookViews>
  <sheets>
    <sheet name="unitGames" sheetId="1" r:id="rId1"/>
    <sheet name="Alsheimer" sheetId="2" r:id="rId2"/>
    <sheet name="Christmas Party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7" i="1" l="1"/>
  <c r="L86" i="1"/>
  <c r="K86" i="1"/>
  <c r="F86" i="1"/>
  <c r="F85" i="1"/>
  <c r="F84" i="1"/>
  <c r="F83" i="1"/>
  <c r="K83" i="1" s="1"/>
  <c r="F82" i="1"/>
  <c r="F81" i="1"/>
  <c r="K81" i="1" s="1"/>
  <c r="L81" i="1" s="1"/>
  <c r="F80" i="1"/>
  <c r="K80" i="1" s="1"/>
  <c r="F78" i="1"/>
  <c r="K78" i="1" s="1"/>
  <c r="I33" i="3"/>
  <c r="C44" i="3"/>
  <c r="D44" i="3"/>
  <c r="L13" i="3"/>
  <c r="F73" i="1"/>
  <c r="K73" i="1" s="1"/>
  <c r="C28" i="4"/>
  <c r="G7" i="4"/>
  <c r="G21" i="4"/>
  <c r="B25" i="4"/>
  <c r="C25" i="4"/>
  <c r="C14" i="4"/>
  <c r="C26" i="4" s="1"/>
  <c r="B14" i="4"/>
  <c r="R59" i="3"/>
  <c r="Q55" i="3"/>
  <c r="Q56" i="3" s="1"/>
  <c r="R55" i="3"/>
  <c r="S55" i="3"/>
  <c r="S19" i="3"/>
  <c r="S21" i="3" s="1"/>
  <c r="W15" i="3"/>
  <c r="S13" i="3"/>
  <c r="P7" i="3"/>
  <c r="S7" i="3" s="1"/>
  <c r="S9" i="3" s="1"/>
  <c r="T9" i="3" s="1"/>
  <c r="M7" i="3"/>
  <c r="F65" i="1"/>
  <c r="K65" i="1" s="1"/>
  <c r="K69" i="1" s="1"/>
  <c r="K71" i="1" s="1"/>
  <c r="F64" i="1"/>
  <c r="K64" i="1" s="1"/>
  <c r="F62" i="1"/>
  <c r="L62" i="1" s="1"/>
  <c r="K62" i="1"/>
  <c r="C23" i="2"/>
  <c r="C21" i="2"/>
  <c r="C18" i="2"/>
  <c r="C13" i="2"/>
  <c r="C5" i="2"/>
  <c r="F61" i="1"/>
  <c r="L61" i="1" s="1"/>
  <c r="F60" i="1"/>
  <c r="L60" i="1" s="1"/>
  <c r="C59" i="1"/>
  <c r="F59" i="1" s="1"/>
  <c r="C58" i="1"/>
  <c r="C57" i="1"/>
  <c r="F57" i="1" s="1"/>
  <c r="L57" i="1" s="1"/>
  <c r="C45" i="1"/>
  <c r="F45" i="1" s="1"/>
  <c r="B26" i="4" l="1"/>
  <c r="E44" i="3"/>
  <c r="K59" i="1"/>
  <c r="L59" i="1"/>
  <c r="K61" i="1"/>
  <c r="K60" i="1"/>
  <c r="F58" i="1"/>
  <c r="L58" i="1" s="1"/>
  <c r="K57" i="1"/>
  <c r="K45" i="1"/>
  <c r="I41" i="1"/>
  <c r="C40" i="1"/>
  <c r="C41" i="1"/>
  <c r="F41" i="1" s="1"/>
  <c r="L41" i="1" s="1"/>
  <c r="C39" i="1"/>
  <c r="K58" i="1" l="1"/>
  <c r="K41" i="1"/>
  <c r="I40" i="1"/>
  <c r="F40" i="1" l="1"/>
  <c r="L40" i="1" s="1"/>
  <c r="I39" i="1"/>
  <c r="F39" i="1"/>
  <c r="L39" i="1" s="1"/>
  <c r="K40" i="1" l="1"/>
  <c r="K39" i="1"/>
  <c r="C31" i="1"/>
  <c r="F31" i="1" s="1"/>
  <c r="L31" i="1" s="1"/>
  <c r="I31" i="1"/>
  <c r="K31" i="1" l="1"/>
  <c r="C29" i="1"/>
  <c r="C30" i="1"/>
  <c r="C32" i="1"/>
  <c r="C33" i="1"/>
  <c r="K33" i="1" s="1"/>
  <c r="C34" i="1"/>
  <c r="K34" i="1" s="1"/>
  <c r="C28" i="1" l="1"/>
  <c r="C22" i="1"/>
  <c r="I22" i="1"/>
  <c r="I23" i="1"/>
  <c r="I24" i="1"/>
  <c r="I25" i="1"/>
  <c r="I26" i="1"/>
  <c r="I27" i="1"/>
  <c r="I28" i="1"/>
  <c r="I29" i="1"/>
  <c r="I30" i="1"/>
  <c r="I32" i="1"/>
  <c r="I33" i="1"/>
  <c r="I34" i="1"/>
  <c r="F22" i="1"/>
  <c r="L22" i="1" s="1"/>
  <c r="F24" i="1"/>
  <c r="F29" i="1"/>
  <c r="F30" i="1"/>
  <c r="L30" i="1" s="1"/>
  <c r="F32" i="1"/>
  <c r="F33" i="1"/>
  <c r="L33" i="1" s="1"/>
  <c r="F34" i="1"/>
  <c r="I21" i="1"/>
  <c r="K29" i="1" l="1"/>
  <c r="K32" i="1"/>
  <c r="K24" i="1"/>
  <c r="K30" i="1"/>
  <c r="F28" i="1"/>
  <c r="K28" i="1" s="1"/>
  <c r="K22" i="1"/>
  <c r="L24" i="1"/>
  <c r="L32" i="1"/>
  <c r="L29" i="1"/>
  <c r="L34" i="1"/>
  <c r="I5" i="1"/>
  <c r="I6" i="1"/>
  <c r="I7" i="1"/>
  <c r="I8" i="1"/>
  <c r="I9" i="1"/>
  <c r="I10" i="1"/>
  <c r="I11" i="1"/>
  <c r="I12" i="1"/>
  <c r="I13" i="1"/>
  <c r="I14" i="1"/>
  <c r="I15" i="1"/>
  <c r="I4" i="1"/>
  <c r="L28" i="1" l="1"/>
  <c r="C27" i="1"/>
  <c r="F27" i="1" l="1"/>
  <c r="L27" i="1" s="1"/>
  <c r="C26" i="1"/>
  <c r="F26" i="1" l="1"/>
  <c r="L26" i="1" s="1"/>
  <c r="K27" i="1"/>
  <c r="C25" i="1"/>
  <c r="F25" i="1" l="1"/>
  <c r="L25" i="1" s="1"/>
  <c r="K26" i="1"/>
  <c r="C23" i="1"/>
  <c r="F23" i="1" l="1"/>
  <c r="L23" i="1" s="1"/>
  <c r="K25" i="1"/>
  <c r="C21" i="1"/>
  <c r="F21" i="1" l="1"/>
  <c r="L21" i="1" s="1"/>
  <c r="K23" i="1"/>
  <c r="C14" i="1"/>
  <c r="K21" i="1" l="1"/>
  <c r="K36" i="1" s="1"/>
  <c r="F14" i="1"/>
  <c r="L14" i="1" s="1"/>
  <c r="C9" i="1"/>
  <c r="K14" i="1" l="1"/>
  <c r="F9" i="1"/>
  <c r="L9" i="1" s="1"/>
  <c r="C7" i="1"/>
  <c r="C8" i="1"/>
  <c r="C10" i="1"/>
  <c r="C11" i="1"/>
  <c r="C12" i="1"/>
  <c r="C13" i="1"/>
  <c r="C15" i="1"/>
  <c r="C16" i="1"/>
  <c r="C17" i="1"/>
  <c r="C6" i="1"/>
  <c r="K9" i="1" l="1"/>
  <c r="F6" i="1"/>
  <c r="L6" i="1" s="1"/>
  <c r="F13" i="1"/>
  <c r="L13" i="1" s="1"/>
  <c r="F8" i="1"/>
  <c r="L8" i="1" s="1"/>
  <c r="F17" i="1"/>
  <c r="L17" i="1" s="1"/>
  <c r="K17" i="1"/>
  <c r="F12" i="1"/>
  <c r="L12" i="1" s="1"/>
  <c r="F7" i="1"/>
  <c r="L7" i="1" s="1"/>
  <c r="F16" i="1"/>
  <c r="L16" i="1" s="1"/>
  <c r="K16" i="1"/>
  <c r="F11" i="1"/>
  <c r="L11" i="1" s="1"/>
  <c r="F15" i="1"/>
  <c r="L15" i="1" s="1"/>
  <c r="F10" i="1"/>
  <c r="L10" i="1" s="1"/>
  <c r="C5" i="1"/>
  <c r="C4" i="1"/>
  <c r="K10" i="1" l="1"/>
  <c r="K11" i="1"/>
  <c r="K7" i="1"/>
  <c r="K13" i="1"/>
  <c r="K15" i="1"/>
  <c r="K12" i="1"/>
  <c r="K8" i="1"/>
  <c r="K6" i="1"/>
  <c r="F4" i="1"/>
  <c r="L4" i="1" s="1"/>
  <c r="F5" i="1"/>
  <c r="L5" i="1" s="1"/>
  <c r="K4" i="1" l="1"/>
  <c r="K5" i="1"/>
</calcChain>
</file>

<file path=xl/sharedStrings.xml><?xml version="1.0" encoding="utf-8"?>
<sst xmlns="http://schemas.openxmlformats.org/spreadsheetml/2006/main" count="284" uniqueCount="137">
  <si>
    <t>Month</t>
  </si>
  <si>
    <t>Tables</t>
  </si>
  <si>
    <t>January</t>
  </si>
  <si>
    <t>March</t>
  </si>
  <si>
    <t>Players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</si>
  <si>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</si>
  <si>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</si>
  <si>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</si>
  <si>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</si>
  <si>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</si>
  <si>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</si>
  <si>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</si>
  <si>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</si>
  <si>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</si>
  <si>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</si>
  <si>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Director</t>
  </si>
  <si>
    <t>Ian Martindale</t>
  </si>
  <si>
    <t>Craig Jones</t>
  </si>
  <si>
    <t>Memorial</t>
  </si>
  <si>
    <t>Labor</t>
  </si>
  <si>
    <t>Other</t>
  </si>
  <si>
    <t>Net</t>
  </si>
  <si>
    <t>Kay Read</t>
  </si>
  <si>
    <t>Duane Christensen</t>
  </si>
  <si>
    <t>Kathy Dowen</t>
  </si>
  <si>
    <t>Free</t>
  </si>
  <si>
    <t>Gross</t>
  </si>
  <si>
    <t>Fee</t>
  </si>
  <si>
    <t>EASTER</t>
  </si>
  <si>
    <t>ICCU</t>
  </si>
  <si>
    <t>ACBL</t>
  </si>
  <si>
    <t>Food</t>
  </si>
  <si>
    <t>Total</t>
  </si>
  <si>
    <t>Labor Day</t>
  </si>
  <si>
    <t>Pete Grice</t>
  </si>
  <si>
    <t>UNIT 394; UNIT GAMES</t>
  </si>
  <si>
    <t xml:space="preserve">John </t>
  </si>
  <si>
    <t>Ian</t>
  </si>
  <si>
    <t>Duane</t>
  </si>
  <si>
    <t>?</t>
  </si>
  <si>
    <t>Chad1968!</t>
  </si>
  <si>
    <t>Craig</t>
  </si>
  <si>
    <t>Longest Day Morning</t>
  </si>
  <si>
    <t>Longest Day Afternoon</t>
  </si>
  <si>
    <t>Kathy Luft</t>
  </si>
  <si>
    <t>Gene Gerard</t>
  </si>
  <si>
    <t>Julia Christensen</t>
  </si>
  <si>
    <t>Alsheimer Donations</t>
  </si>
  <si>
    <t>Alsheimer's Assn. - Boise</t>
  </si>
  <si>
    <t>Registration Fees</t>
  </si>
  <si>
    <t>Kathy Luft Donation</t>
  </si>
  <si>
    <t>Cash Payment</t>
  </si>
  <si>
    <t xml:space="preserve">Check #322 </t>
  </si>
  <si>
    <t>Total to Alsheimer's</t>
  </si>
  <si>
    <t>Longest Day Expenses</t>
  </si>
  <si>
    <t>Donuts</t>
  </si>
  <si>
    <t>Luft Contribution</t>
  </si>
  <si>
    <t>Check to Mike Rohm</t>
  </si>
  <si>
    <t>Additional Revenue</t>
  </si>
  <si>
    <t>Lunches</t>
  </si>
  <si>
    <t>Cash</t>
  </si>
  <si>
    <t>Grahm</t>
  </si>
  <si>
    <t>Pete Grice/John Pearson</t>
  </si>
  <si>
    <t>Team</t>
  </si>
  <si>
    <t>Check</t>
  </si>
  <si>
    <t>Darrell Mooney/Jayne James</t>
  </si>
  <si>
    <t>Cindy Amos/Cindy Maher</t>
  </si>
  <si>
    <t>Fall Sectional</t>
  </si>
  <si>
    <t>ACBL Fees</t>
  </si>
  <si>
    <t>Additional Sectional Expenses</t>
  </si>
  <si>
    <t>Holiday Inn</t>
  </si>
  <si>
    <t>Caddie</t>
  </si>
  <si>
    <t>Team Refund</t>
  </si>
  <si>
    <t>Net Income</t>
  </si>
  <si>
    <t>Kathy Dowen/Linda Brinton</t>
  </si>
  <si>
    <t>Peggy Edgerton/Jeanne Blim</t>
  </si>
  <si>
    <t>Lindy Hamilton/Kay Alspaugh</t>
  </si>
  <si>
    <t>Gretchen Wiggins/Kay Read</t>
  </si>
  <si>
    <t>Dick Mallon/Betty Coursey</t>
  </si>
  <si>
    <t>Bruce Hanni/Sue Hanni</t>
  </si>
  <si>
    <t>Bill Light/Ursula Light</t>
  </si>
  <si>
    <t>Judy Staufer/Pat Sales</t>
  </si>
  <si>
    <t>Michael Rohm/Sterling Smith</t>
  </si>
  <si>
    <t>Elazar Friedman/Paul Pinland</t>
  </si>
  <si>
    <t>sept</t>
  </si>
  <si>
    <t>oct</t>
  </si>
  <si>
    <t>diff</t>
  </si>
  <si>
    <t>Income:</t>
  </si>
  <si>
    <t>ACBL Rebate</t>
  </si>
  <si>
    <t>Game Income</t>
  </si>
  <si>
    <t>2022 Christmas Party</t>
  </si>
  <si>
    <t>Sweetheat</t>
  </si>
  <si>
    <t>Unit</t>
  </si>
  <si>
    <t>Game Income - other</t>
  </si>
  <si>
    <t>Interest</t>
  </si>
  <si>
    <t>Longest Day</t>
  </si>
  <si>
    <t>Total Income</t>
  </si>
  <si>
    <t>Difference</t>
  </si>
  <si>
    <t>Expenses:</t>
  </si>
  <si>
    <t>Alzheimer</t>
  </si>
  <si>
    <t>Club Rental</t>
  </si>
  <si>
    <t>Playing Cards</t>
  </si>
  <si>
    <t>Other Expenses</t>
  </si>
  <si>
    <t>Total Expenses</t>
  </si>
  <si>
    <t>Web Page</t>
  </si>
  <si>
    <t>Profit &amp; Loss Comparison</t>
  </si>
  <si>
    <t>A K Guyer/Gerry Turner</t>
  </si>
  <si>
    <t>Bob Dutton/Diane Dutton</t>
  </si>
  <si>
    <t>Pete Peterson/Marilyn Fredericks</t>
  </si>
  <si>
    <t>Carol Holmes/Pat Coontz</t>
  </si>
  <si>
    <t>Gene Gerard/Gay Yamagiwa</t>
  </si>
  <si>
    <t>Russ Dodd/Vicki Flier</t>
  </si>
  <si>
    <t>Pat Armstrong/Fran Heiden</t>
  </si>
  <si>
    <t>Greg Wilson/Bev Frazer</t>
  </si>
  <si>
    <t>Rob James/Patty Ely</t>
  </si>
  <si>
    <t>Charlie Abrams/Arlene Rueb</t>
  </si>
  <si>
    <t>Gary Below/Matt Thomas</t>
  </si>
  <si>
    <t>Bev Franson/Kris Boesiger</t>
  </si>
  <si>
    <t>Nancy Feldman/Maryon Evans</t>
  </si>
  <si>
    <t>Daryl Sallas/Sharon Yahraes</t>
  </si>
  <si>
    <t>Carol Hicks/Sharon Montesano</t>
  </si>
  <si>
    <t>John Gram/Suzanne St Thomas</t>
  </si>
  <si>
    <t>Phil Emerson/Donna Janacek</t>
  </si>
  <si>
    <t>Lyle Claflin/Dede McMahon</t>
  </si>
  <si>
    <t>Bill Wood/Jill Wood</t>
  </si>
  <si>
    <t>Dennis Hanel/Marilyn Edwards</t>
  </si>
  <si>
    <t>Dick Petso/Darlene Petso</t>
  </si>
  <si>
    <t>Larry Chase/Dan Neely</t>
  </si>
  <si>
    <t>Winnie Henggeler/Bev Kasee</t>
  </si>
  <si>
    <t>Barbara Moses/Janet Mathews</t>
  </si>
  <si>
    <t>Craig Jones/Carol Christianson</t>
  </si>
  <si>
    <t>Karen Boss/Peggy Faylor</t>
  </si>
  <si>
    <t>Jared Jenkins/Julia Christiansen</t>
  </si>
  <si>
    <t>Marilyn Tripple/Shirley Shaw</t>
  </si>
  <si>
    <t>Duane Christiansen</t>
  </si>
  <si>
    <t>Gay Yamagiwa</t>
  </si>
  <si>
    <t>John 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</si>
</sst>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0" fontId="3" fillId="0" borderId="0" xfId="0" applyFont="1"/>
    <xf numFmtId="44" fontId="0" fillId="0" borderId="0" xfId="2" applyFont="1"/>
    <xf numFmtId="44" fontId="0" fillId="0" borderId="0" xfId="2" applyFont="1" applyFill="1"/>
    <xf numFmtId="165" fontId="3" fillId="0" borderId="1" xfId="1" applyNumberFormat="1" applyFont="1" applyBorder="1" applyAlignment="1">
      <alignment horizontal="center"/>
    </xf>
    <xf numFmtId="43" fontId="0" fillId="0" borderId="0" xfId="1" applyFont="1"/>
    <xf numFmtId="44" fontId="0" fillId="0" borderId="0" xfId="0" applyNumberFormat="1"/>
    <xf numFmtId="0" fontId="3" fillId="0" borderId="2" xfId="0" applyFont="1" applyBorder="1"/>
    <xf numFmtId="164" fontId="3" fillId="0" borderId="2" xfId="1" applyNumberFormat="1" applyFont="1" applyBorder="1" applyAlignment="1"/>
    <xf numFmtId="165" fontId="3" fillId="0" borderId="2" xfId="1" applyNumberFormat="1" applyFont="1" applyBorder="1" applyAlignment="1"/>
    <xf numFmtId="165" fontId="3" fillId="0" borderId="2" xfId="1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3" fillId="0" borderId="0" xfId="2" applyFont="1" applyAlignment="1"/>
    <xf numFmtId="0" fontId="0" fillId="0" borderId="3" xfId="0" applyBorder="1"/>
    <xf numFmtId="0" fontId="0" fillId="0" borderId="7" xfId="0" applyBorder="1"/>
    <xf numFmtId="0" fontId="0" fillId="0" borderId="8" xfId="0" applyBorder="1"/>
    <xf numFmtId="44" fontId="0" fillId="0" borderId="9" xfId="2" applyFont="1" applyBorder="1"/>
    <xf numFmtId="0" fontId="0" fillId="0" borderId="10" xfId="0" applyBorder="1"/>
    <xf numFmtId="44" fontId="0" fillId="0" borderId="11" xfId="2" applyFont="1" applyBorder="1"/>
    <xf numFmtId="0" fontId="0" fillId="0" borderId="12" xfId="0" applyBorder="1"/>
    <xf numFmtId="0" fontId="0" fillId="0" borderId="13" xfId="0" applyBorder="1"/>
    <xf numFmtId="44" fontId="0" fillId="0" borderId="14" xfId="2" applyFont="1" applyBorder="1"/>
    <xf numFmtId="44" fontId="6" fillId="0" borderId="11" xfId="2" applyFont="1" applyBorder="1"/>
    <xf numFmtId="44" fontId="3" fillId="0" borderId="2" xfId="2" applyFont="1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2" applyNumberFormat="1" applyFont="1"/>
    <xf numFmtId="0" fontId="8" fillId="0" borderId="0" xfId="0" applyFont="1"/>
    <xf numFmtId="164" fontId="7" fillId="0" borderId="0" xfId="1" applyNumberFormat="1" applyFont="1"/>
    <xf numFmtId="165" fontId="7" fillId="0" borderId="0" xfId="1" applyNumberFormat="1" applyFont="1"/>
    <xf numFmtId="44" fontId="7" fillId="0" borderId="0" xfId="2" applyFont="1"/>
    <xf numFmtId="44" fontId="0" fillId="0" borderId="3" xfId="2" applyFont="1" applyBorder="1"/>
    <xf numFmtId="44" fontId="6" fillId="0" borderId="3" xfId="2" applyFont="1" applyBorder="1"/>
    <xf numFmtId="44" fontId="0" fillId="0" borderId="13" xfId="2" applyFont="1" applyBorder="1"/>
    <xf numFmtId="44" fontId="9" fillId="0" borderId="0" xfId="2" applyFont="1"/>
    <xf numFmtId="0" fontId="7" fillId="2" borderId="0" xfId="0" applyFont="1" applyFill="1"/>
    <xf numFmtId="44" fontId="3" fillId="0" borderId="2" xfId="2" applyFont="1" applyFill="1" applyBorder="1" applyAlignment="1"/>
    <xf numFmtId="44" fontId="11" fillId="0" borderId="0" xfId="0" applyNumberFormat="1" applyFont="1"/>
    <xf numFmtId="44" fontId="3" fillId="0" borderId="2" xfId="2" applyFont="1" applyFill="1" applyBorder="1" applyAlignment="1">
      <alignment horizontal="center"/>
    </xf>
    <xf numFmtId="44" fontId="0" fillId="0" borderId="0" xfId="2" applyFont="1" applyFill="1" applyAlignment="1">
      <alignment horizontal="center"/>
    </xf>
    <xf numFmtId="44" fontId="7" fillId="0" borderId="0" xfId="2" applyFont="1" applyAlignment="1">
      <alignment horizontal="center"/>
    </xf>
    <xf numFmtId="44" fontId="11" fillId="0" borderId="0" xfId="2" applyFont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6"/>
  <sheetViews>
    <sheetView tabSelected="1" topLeftCell="A69" zoomScale="150" zoomScaleNormal="150" zoomScalePageLayoutView="110" workbookViewId="0">
      <selection activeCell="A72" sqref="A72"/>
    </sheetView>
  </sheetViews>
  <sheetFormatPr baseColWidth="10" defaultColWidth="8.83203125" defaultRowHeight="15" x14ac:dyDescent="0.2"/>
  <cols>
    <col min="1" max="1" width="26.1640625" customWidth="1"/>
    <col min="2" max="2" width="9.33203125" style="1" bestFit="1" customWidth="1"/>
    <col min="3" max="3" width="10" style="2" bestFit="1" customWidth="1"/>
    <col min="4" max="4" width="7.1640625" style="2" bestFit="1" customWidth="1"/>
    <col min="5" max="5" width="7.1640625" style="16" customWidth="1"/>
    <col min="6" max="6" width="13" style="5" customWidth="1"/>
    <col min="7" max="7" width="10.83203125" style="5" bestFit="1" customWidth="1"/>
    <col min="8" max="8" width="16.5" style="2" customWidth="1"/>
    <col min="9" max="9" width="7.83203125" style="2" bestFit="1" customWidth="1"/>
    <col min="10" max="10" width="11.33203125" style="2" customWidth="1"/>
    <col min="11" max="11" width="13.6640625" style="6" customWidth="1"/>
    <col min="12" max="12" width="13.5" style="5" customWidth="1"/>
    <col min="14" max="14" width="12.83203125" customWidth="1"/>
    <col min="18" max="18" width="9.1640625" style="5"/>
  </cols>
  <sheetData>
    <row r="1" spans="1:18" x14ac:dyDescent="0.2">
      <c r="F1" s="16"/>
    </row>
    <row r="2" spans="1:18" ht="19" x14ac:dyDescent="0.25">
      <c r="A2" s="15">
        <v>2017</v>
      </c>
      <c r="B2" s="14" t="s">
        <v>35</v>
      </c>
      <c r="F2" s="16"/>
    </row>
    <row r="3" spans="1:18" s="4" customFormat="1" ht="20" thickBot="1" x14ac:dyDescent="0.3">
      <c r="A3" s="10" t="s">
        <v>0</v>
      </c>
      <c r="B3" s="11" t="s">
        <v>1</v>
      </c>
      <c r="C3" s="12" t="s">
        <v>4</v>
      </c>
      <c r="D3" s="12" t="s">
        <v>25</v>
      </c>
      <c r="E3" s="28" t="s">
        <v>27</v>
      </c>
      <c r="F3" s="40" t="s">
        <v>26</v>
      </c>
      <c r="G3" s="46" t="s">
        <v>15</v>
      </c>
      <c r="H3" s="46"/>
      <c r="I3" s="13" t="s">
        <v>30</v>
      </c>
      <c r="J3" s="13" t="s">
        <v>31</v>
      </c>
      <c r="K3" s="28" t="s">
        <v>21</v>
      </c>
      <c r="L3" s="28" t="s">
        <v>29</v>
      </c>
      <c r="M3" s="7" t="s">
        <v>20</v>
      </c>
      <c r="R3" s="17"/>
    </row>
    <row r="4" spans="1:18" ht="16" x14ac:dyDescent="0.2">
      <c r="A4" s="3" t="s">
        <v>2</v>
      </c>
      <c r="B4" s="1">
        <v>5</v>
      </c>
      <c r="C4" s="2">
        <f>B4*4</f>
        <v>20</v>
      </c>
      <c r="D4" s="2">
        <v>3</v>
      </c>
      <c r="E4" s="16">
        <v>8</v>
      </c>
      <c r="F4" s="5">
        <f>IF(C4=0,0,(C4-D4)*E4)</f>
        <v>136</v>
      </c>
      <c r="G4" s="5">
        <v>70</v>
      </c>
      <c r="H4" s="2" t="s">
        <v>16</v>
      </c>
      <c r="I4" s="6">
        <f t="shared" ref="I4:I15" si="0">B4*1.25+60</f>
        <v>66.25</v>
      </c>
      <c r="J4" s="6"/>
      <c r="K4" s="6">
        <f>IF(C4=0,0,F4-G4-I4)</f>
        <v>-0.25</v>
      </c>
      <c r="L4" s="5">
        <f>F4-G4</f>
        <v>66</v>
      </c>
      <c r="M4" s="2"/>
    </row>
    <row r="5" spans="1:18" ht="16" x14ac:dyDescent="0.2">
      <c r="A5" s="3" t="s">
        <v>5</v>
      </c>
      <c r="B5" s="1">
        <v>9.5</v>
      </c>
      <c r="C5" s="2">
        <f>B5*4</f>
        <v>38</v>
      </c>
      <c r="D5" s="2">
        <v>0</v>
      </c>
      <c r="E5" s="16">
        <v>8</v>
      </c>
      <c r="F5" s="16">
        <f t="shared" ref="F5:F17" si="1">IF(C5=0,0,(C5-D5)*E5)</f>
        <v>304</v>
      </c>
      <c r="G5" s="16">
        <v>70</v>
      </c>
      <c r="H5" s="2" t="s">
        <v>16</v>
      </c>
      <c r="I5" s="6">
        <f t="shared" si="0"/>
        <v>71.875</v>
      </c>
      <c r="J5" s="6"/>
      <c r="K5" s="6">
        <f t="shared" ref="K5:K17" si="2">IF(C5=0,0,F5-G5-I5)</f>
        <v>162.125</v>
      </c>
      <c r="L5" s="5">
        <f t="shared" ref="L5:L17" si="3">F5-G5</f>
        <v>234</v>
      </c>
      <c r="M5" s="2"/>
    </row>
    <row r="6" spans="1:18" ht="16" x14ac:dyDescent="0.2">
      <c r="A6" s="3" t="s">
        <v>3</v>
      </c>
      <c r="B6" s="1">
        <v>10</v>
      </c>
      <c r="C6" s="2">
        <f>B6*4</f>
        <v>40</v>
      </c>
      <c r="D6" s="2">
        <v>1</v>
      </c>
      <c r="E6" s="16">
        <v>8</v>
      </c>
      <c r="F6" s="16">
        <f t="shared" si="1"/>
        <v>312</v>
      </c>
      <c r="G6" s="16">
        <v>70</v>
      </c>
      <c r="H6" s="2" t="s">
        <v>16</v>
      </c>
      <c r="I6" s="6">
        <f t="shared" si="0"/>
        <v>72.5</v>
      </c>
      <c r="J6" s="6"/>
      <c r="K6" s="6">
        <f t="shared" si="2"/>
        <v>169.5</v>
      </c>
      <c r="L6" s="5">
        <f t="shared" si="3"/>
        <v>242</v>
      </c>
      <c r="M6" s="2"/>
    </row>
    <row r="7" spans="1:18" ht="16" x14ac:dyDescent="0.2">
      <c r="A7" s="3" t="s">
        <v>6</v>
      </c>
      <c r="B7" s="1">
        <v>9.5</v>
      </c>
      <c r="C7" s="2">
        <f t="shared" ref="C7:C17" si="4">B7*4</f>
        <v>38</v>
      </c>
      <c r="D7" s="2">
        <v>0</v>
      </c>
      <c r="E7" s="16">
        <v>8</v>
      </c>
      <c r="F7" s="16">
        <f t="shared" si="1"/>
        <v>304</v>
      </c>
      <c r="G7" s="16">
        <v>70</v>
      </c>
      <c r="H7" s="2" t="s">
        <v>16</v>
      </c>
      <c r="I7" s="6">
        <f t="shared" si="0"/>
        <v>71.875</v>
      </c>
      <c r="J7" s="6"/>
      <c r="K7" s="6">
        <f t="shared" si="2"/>
        <v>162.125</v>
      </c>
      <c r="L7" s="5">
        <f t="shared" si="3"/>
        <v>234</v>
      </c>
      <c r="M7" s="2"/>
    </row>
    <row r="8" spans="1:18" ht="16" x14ac:dyDescent="0.2">
      <c r="A8" s="3" t="s">
        <v>7</v>
      </c>
      <c r="B8" s="1">
        <v>11.5</v>
      </c>
      <c r="C8" s="2">
        <f t="shared" si="4"/>
        <v>46</v>
      </c>
      <c r="D8" s="2">
        <v>3</v>
      </c>
      <c r="E8" s="16">
        <v>8</v>
      </c>
      <c r="F8" s="16">
        <f t="shared" si="1"/>
        <v>344</v>
      </c>
      <c r="G8" s="5">
        <v>70</v>
      </c>
      <c r="H8" s="2" t="s">
        <v>17</v>
      </c>
      <c r="I8" s="6">
        <f t="shared" si="0"/>
        <v>74.375</v>
      </c>
      <c r="J8" s="6"/>
      <c r="K8" s="6">
        <f t="shared" si="2"/>
        <v>199.625</v>
      </c>
      <c r="L8" s="5">
        <f t="shared" si="3"/>
        <v>274</v>
      </c>
      <c r="M8" s="2"/>
    </row>
    <row r="9" spans="1:18" ht="16" x14ac:dyDescent="0.2">
      <c r="A9" s="3" t="s">
        <v>18</v>
      </c>
      <c r="B9" s="1">
        <v>7.5</v>
      </c>
      <c r="C9" s="2">
        <f t="shared" si="4"/>
        <v>30</v>
      </c>
      <c r="E9" s="16">
        <v>8</v>
      </c>
      <c r="F9" s="16">
        <f t="shared" si="1"/>
        <v>240</v>
      </c>
      <c r="G9" s="5">
        <v>50</v>
      </c>
      <c r="H9" s="2" t="s">
        <v>16</v>
      </c>
      <c r="I9" s="6">
        <f t="shared" si="0"/>
        <v>69.375</v>
      </c>
      <c r="J9" s="6"/>
      <c r="K9" s="6">
        <f t="shared" si="2"/>
        <v>120.625</v>
      </c>
      <c r="L9" s="5">
        <f t="shared" si="3"/>
        <v>190</v>
      </c>
      <c r="M9" s="2"/>
    </row>
    <row r="10" spans="1:18" ht="16" x14ac:dyDescent="0.2">
      <c r="A10" s="3" t="s">
        <v>8</v>
      </c>
      <c r="B10" s="1">
        <v>11</v>
      </c>
      <c r="C10" s="2">
        <f t="shared" si="4"/>
        <v>44</v>
      </c>
      <c r="E10" s="16">
        <v>8</v>
      </c>
      <c r="F10" s="16">
        <f t="shared" si="1"/>
        <v>352</v>
      </c>
      <c r="G10" s="5">
        <v>70</v>
      </c>
      <c r="H10" s="2" t="s">
        <v>17</v>
      </c>
      <c r="I10" s="6">
        <f t="shared" si="0"/>
        <v>73.75</v>
      </c>
      <c r="J10" s="6"/>
      <c r="K10" s="6">
        <f t="shared" si="2"/>
        <v>208.25</v>
      </c>
      <c r="L10" s="5">
        <f t="shared" si="3"/>
        <v>282</v>
      </c>
      <c r="M10" s="2"/>
    </row>
    <row r="11" spans="1:18" ht="16" x14ac:dyDescent="0.2">
      <c r="A11" s="3" t="s">
        <v>9</v>
      </c>
      <c r="B11" s="1">
        <v>11</v>
      </c>
      <c r="C11" s="2">
        <f t="shared" si="4"/>
        <v>44</v>
      </c>
      <c r="D11" s="2">
        <v>5</v>
      </c>
      <c r="E11" s="16">
        <v>8</v>
      </c>
      <c r="F11" s="16">
        <f t="shared" si="1"/>
        <v>312</v>
      </c>
      <c r="G11" s="5">
        <v>70</v>
      </c>
      <c r="H11" s="2" t="s">
        <v>16</v>
      </c>
      <c r="I11" s="6">
        <f t="shared" si="0"/>
        <v>73.75</v>
      </c>
      <c r="J11" s="6"/>
      <c r="K11" s="6">
        <f t="shared" si="2"/>
        <v>168.25</v>
      </c>
      <c r="L11" s="5">
        <f t="shared" si="3"/>
        <v>242</v>
      </c>
      <c r="M11" s="2"/>
    </row>
    <row r="12" spans="1:18" ht="16" x14ac:dyDescent="0.2">
      <c r="A12" s="3" t="s">
        <v>10</v>
      </c>
      <c r="B12" s="1">
        <v>10</v>
      </c>
      <c r="C12" s="2">
        <f t="shared" si="4"/>
        <v>40</v>
      </c>
      <c r="D12" s="2">
        <v>3</v>
      </c>
      <c r="E12" s="16">
        <v>8</v>
      </c>
      <c r="F12" s="16">
        <f t="shared" si="1"/>
        <v>296</v>
      </c>
      <c r="G12" s="5">
        <v>70</v>
      </c>
      <c r="H12" s="2" t="s">
        <v>17</v>
      </c>
      <c r="I12" s="6">
        <f t="shared" si="0"/>
        <v>72.5</v>
      </c>
      <c r="J12" s="6"/>
      <c r="K12" s="6">
        <f t="shared" si="2"/>
        <v>153.5</v>
      </c>
      <c r="L12" s="5">
        <f t="shared" si="3"/>
        <v>226</v>
      </c>
      <c r="M12" s="2"/>
    </row>
    <row r="13" spans="1:18" ht="16" x14ac:dyDescent="0.2">
      <c r="A13" s="3" t="s">
        <v>11</v>
      </c>
      <c r="B13" s="1">
        <v>12.5</v>
      </c>
      <c r="C13" s="2">
        <f t="shared" si="4"/>
        <v>50</v>
      </c>
      <c r="D13" s="2">
        <v>3</v>
      </c>
      <c r="E13" s="16">
        <v>8</v>
      </c>
      <c r="F13" s="16">
        <f t="shared" si="1"/>
        <v>376</v>
      </c>
      <c r="G13" s="5">
        <v>50</v>
      </c>
      <c r="H13" s="2" t="s">
        <v>17</v>
      </c>
      <c r="I13" s="6">
        <f t="shared" si="0"/>
        <v>75.625</v>
      </c>
      <c r="J13" s="6"/>
      <c r="K13" s="6">
        <f t="shared" si="2"/>
        <v>250.375</v>
      </c>
      <c r="L13" s="5">
        <f t="shared" si="3"/>
        <v>326</v>
      </c>
      <c r="M13" s="2"/>
    </row>
    <row r="14" spans="1:18" ht="16" x14ac:dyDescent="0.2">
      <c r="A14" s="3" t="s">
        <v>19</v>
      </c>
      <c r="B14" s="1">
        <v>13</v>
      </c>
      <c r="C14" s="2">
        <f t="shared" si="4"/>
        <v>52</v>
      </c>
      <c r="D14" s="2">
        <v>1</v>
      </c>
      <c r="E14" s="16">
        <v>8</v>
      </c>
      <c r="F14" s="16">
        <f t="shared" si="1"/>
        <v>408</v>
      </c>
      <c r="G14" s="5">
        <v>50</v>
      </c>
      <c r="H14" s="2" t="s">
        <v>16</v>
      </c>
      <c r="I14" s="6">
        <f t="shared" si="0"/>
        <v>76.25</v>
      </c>
      <c r="J14" s="6"/>
      <c r="K14" s="6">
        <f t="shared" si="2"/>
        <v>281.75</v>
      </c>
      <c r="L14" s="5">
        <f t="shared" si="3"/>
        <v>358</v>
      </c>
      <c r="M14" s="2"/>
    </row>
    <row r="15" spans="1:18" ht="16" x14ac:dyDescent="0.2">
      <c r="A15" s="3" t="s">
        <v>12</v>
      </c>
      <c r="B15" s="1">
        <v>11</v>
      </c>
      <c r="C15" s="2">
        <f t="shared" si="4"/>
        <v>44</v>
      </c>
      <c r="D15" s="2">
        <v>1</v>
      </c>
      <c r="E15" s="16">
        <v>8</v>
      </c>
      <c r="F15" s="16">
        <f t="shared" si="1"/>
        <v>344</v>
      </c>
      <c r="G15" s="5">
        <v>50</v>
      </c>
      <c r="H15" s="2" t="s">
        <v>17</v>
      </c>
      <c r="I15" s="6">
        <f t="shared" si="0"/>
        <v>73.75</v>
      </c>
      <c r="J15" s="6"/>
      <c r="K15" s="6">
        <f>IF(C15=0,0,F15-G15-I15-M15)</f>
        <v>170.25</v>
      </c>
      <c r="L15" s="5">
        <f t="shared" si="3"/>
        <v>294</v>
      </c>
      <c r="M15" s="5">
        <v>50</v>
      </c>
    </row>
    <row r="16" spans="1:18" ht="16" x14ac:dyDescent="0.2">
      <c r="A16" s="3" t="s">
        <v>13</v>
      </c>
      <c r="C16" s="2">
        <f t="shared" si="4"/>
        <v>0</v>
      </c>
      <c r="F16" s="16">
        <f t="shared" si="1"/>
        <v>0</v>
      </c>
      <c r="I16" s="6"/>
      <c r="J16" s="6"/>
      <c r="K16" s="6">
        <f t="shared" si="2"/>
        <v>0</v>
      </c>
      <c r="L16" s="5">
        <f t="shared" si="3"/>
        <v>0</v>
      </c>
      <c r="M16" s="2"/>
    </row>
    <row r="17" spans="1:18" ht="16" x14ac:dyDescent="0.2">
      <c r="A17" s="3" t="s">
        <v>14</v>
      </c>
      <c r="C17" s="2">
        <f t="shared" si="4"/>
        <v>0</v>
      </c>
      <c r="F17" s="16">
        <f t="shared" si="1"/>
        <v>0</v>
      </c>
      <c r="I17" s="6"/>
      <c r="J17" s="6"/>
      <c r="K17" s="6">
        <f t="shared" si="2"/>
        <v>0</v>
      </c>
      <c r="L17" s="5">
        <f t="shared" si="3"/>
        <v>0</v>
      </c>
      <c r="M17" s="2"/>
    </row>
    <row r="18" spans="1:18" ht="16" x14ac:dyDescent="0.2">
      <c r="A18" s="3"/>
      <c r="C18" s="8"/>
    </row>
    <row r="19" spans="1:18" ht="19" x14ac:dyDescent="0.25">
      <c r="A19" s="15">
        <v>2018</v>
      </c>
      <c r="B19" s="14" t="s">
        <v>35</v>
      </c>
      <c r="I19" s="6"/>
      <c r="J19" s="6"/>
      <c r="K19" s="5"/>
    </row>
    <row r="20" spans="1:18" s="4" customFormat="1" ht="20" thickBot="1" x14ac:dyDescent="0.3">
      <c r="A20" s="10" t="s">
        <v>0</v>
      </c>
      <c r="B20" s="11" t="s">
        <v>1</v>
      </c>
      <c r="C20" s="12" t="s">
        <v>4</v>
      </c>
      <c r="D20" s="12" t="s">
        <v>25</v>
      </c>
      <c r="E20" s="42" t="s">
        <v>27</v>
      </c>
      <c r="F20" s="40" t="s">
        <v>26</v>
      </c>
      <c r="G20" s="46" t="s">
        <v>15</v>
      </c>
      <c r="H20" s="46"/>
      <c r="I20" s="13" t="s">
        <v>30</v>
      </c>
      <c r="J20" s="13" t="s">
        <v>31</v>
      </c>
      <c r="K20" s="28" t="s">
        <v>21</v>
      </c>
      <c r="L20" s="28" t="s">
        <v>29</v>
      </c>
      <c r="R20" s="17"/>
    </row>
    <row r="21" spans="1:18" ht="16" x14ac:dyDescent="0.2">
      <c r="A21" s="3" t="s">
        <v>2</v>
      </c>
      <c r="B21" s="1">
        <v>14</v>
      </c>
      <c r="C21" s="2">
        <f>B21*4</f>
        <v>56</v>
      </c>
      <c r="D21" s="2">
        <v>3</v>
      </c>
      <c r="E21" s="16">
        <v>8</v>
      </c>
      <c r="F21" s="5">
        <f>IF(B21=0,0,(C21-D21)*E21)</f>
        <v>424</v>
      </c>
      <c r="G21" s="5">
        <v>60</v>
      </c>
      <c r="H21" s="2" t="s">
        <v>17</v>
      </c>
      <c r="I21" s="6">
        <f>(IF(B21=0,0,B21*1.25+60))</f>
        <v>77.5</v>
      </c>
      <c r="J21" s="6">
        <v>45</v>
      </c>
      <c r="K21" s="6">
        <f>IF(C21=0,0,F21-G21-I21-J21)</f>
        <v>241.5</v>
      </c>
      <c r="L21" s="6">
        <f>IF(F21=0,0,F21-G21)</f>
        <v>364</v>
      </c>
      <c r="M21" s="9"/>
    </row>
    <row r="22" spans="1:18" ht="16" x14ac:dyDescent="0.2">
      <c r="A22" s="3" t="s">
        <v>5</v>
      </c>
      <c r="B22" s="1">
        <v>16</v>
      </c>
      <c r="C22" s="2">
        <f>B22*4</f>
        <v>64</v>
      </c>
      <c r="D22" s="2">
        <v>64</v>
      </c>
      <c r="E22" s="43">
        <v>0</v>
      </c>
      <c r="F22" s="5">
        <f t="shared" ref="F22:F34" si="5">IF(B22=0,0,(C22-D22)*E22)</f>
        <v>0</v>
      </c>
      <c r="G22" s="5">
        <v>70</v>
      </c>
      <c r="H22" s="2" t="s">
        <v>16</v>
      </c>
      <c r="I22" s="6">
        <f t="shared" ref="I22:I34" si="6">(IF(B22=0,0,B22*1.25+60))</f>
        <v>80</v>
      </c>
      <c r="J22" s="6">
        <v>33</v>
      </c>
      <c r="K22" s="6">
        <f t="shared" ref="K22:K34" si="7">IF(C22=0,0,F22-G22-I22-J22)</f>
        <v>-183</v>
      </c>
      <c r="L22" s="6">
        <f>IF(F22=0,0,F22-G22)</f>
        <v>0</v>
      </c>
      <c r="M22" s="9"/>
    </row>
    <row r="23" spans="1:18" ht="16" x14ac:dyDescent="0.2">
      <c r="A23" s="3" t="s">
        <v>3</v>
      </c>
      <c r="B23" s="1">
        <v>13</v>
      </c>
      <c r="C23" s="2">
        <f>B23*4</f>
        <v>52</v>
      </c>
      <c r="E23" s="16">
        <v>5</v>
      </c>
      <c r="F23" s="5">
        <f t="shared" si="5"/>
        <v>260</v>
      </c>
      <c r="G23" s="5">
        <v>70</v>
      </c>
      <c r="H23" s="2" t="s">
        <v>22</v>
      </c>
      <c r="I23" s="6">
        <f t="shared" si="6"/>
        <v>76.25</v>
      </c>
      <c r="J23" s="6">
        <v>60</v>
      </c>
      <c r="K23" s="6">
        <f t="shared" si="7"/>
        <v>53.75</v>
      </c>
      <c r="L23" s="6">
        <f t="shared" ref="L23:L34" si="8">IF(F23=0,0,F23-G23)</f>
        <v>190</v>
      </c>
      <c r="M23" s="9"/>
    </row>
    <row r="24" spans="1:18" ht="16" x14ac:dyDescent="0.2">
      <c r="A24" s="3" t="s">
        <v>6</v>
      </c>
      <c r="C24" s="2" t="s">
        <v>28</v>
      </c>
      <c r="F24" s="5">
        <f t="shared" si="5"/>
        <v>0</v>
      </c>
      <c r="I24" s="6">
        <f t="shared" si="6"/>
        <v>0</v>
      </c>
      <c r="J24" s="6"/>
      <c r="K24" s="6">
        <f t="shared" si="7"/>
        <v>0</v>
      </c>
      <c r="L24" s="6">
        <f t="shared" si="8"/>
        <v>0</v>
      </c>
      <c r="M24" s="9"/>
    </row>
    <row r="25" spans="1:18" ht="16" x14ac:dyDescent="0.2">
      <c r="A25" s="3" t="s">
        <v>7</v>
      </c>
      <c r="B25" s="1">
        <v>11.5</v>
      </c>
      <c r="C25" s="2">
        <f t="shared" ref="C25:C34" si="9">B25*4</f>
        <v>46</v>
      </c>
      <c r="E25" s="16">
        <v>5</v>
      </c>
      <c r="F25" s="5">
        <f t="shared" si="5"/>
        <v>230</v>
      </c>
      <c r="G25" s="5">
        <v>70</v>
      </c>
      <c r="H25" s="2" t="s">
        <v>17</v>
      </c>
      <c r="I25" s="6">
        <f t="shared" si="6"/>
        <v>74.375</v>
      </c>
      <c r="J25" s="6">
        <v>38</v>
      </c>
      <c r="K25" s="6">
        <f t="shared" si="7"/>
        <v>47.625</v>
      </c>
      <c r="L25" s="6">
        <f t="shared" si="8"/>
        <v>160</v>
      </c>
      <c r="M25" s="9"/>
    </row>
    <row r="26" spans="1:18" ht="16" x14ac:dyDescent="0.2">
      <c r="A26" s="3" t="s">
        <v>18</v>
      </c>
      <c r="B26" s="1">
        <v>6.5</v>
      </c>
      <c r="C26" s="2">
        <f t="shared" si="9"/>
        <v>26</v>
      </c>
      <c r="E26" s="16">
        <v>5</v>
      </c>
      <c r="F26" s="5">
        <f t="shared" si="5"/>
        <v>130</v>
      </c>
      <c r="G26" s="5">
        <v>70</v>
      </c>
      <c r="H26" s="2" t="s">
        <v>23</v>
      </c>
      <c r="I26" s="6">
        <f t="shared" si="6"/>
        <v>68.125</v>
      </c>
      <c r="J26" s="6"/>
      <c r="K26" s="6">
        <f t="shared" si="7"/>
        <v>-8.125</v>
      </c>
      <c r="L26" s="6">
        <f t="shared" si="8"/>
        <v>60</v>
      </c>
      <c r="M26" s="9"/>
      <c r="N26" s="9"/>
    </row>
    <row r="27" spans="1:18" ht="16" x14ac:dyDescent="0.2">
      <c r="A27" s="3" t="s">
        <v>8</v>
      </c>
      <c r="B27" s="1">
        <v>15</v>
      </c>
      <c r="C27" s="2">
        <f t="shared" si="9"/>
        <v>60</v>
      </c>
      <c r="D27" s="2">
        <v>1</v>
      </c>
      <c r="E27" s="16">
        <v>5</v>
      </c>
      <c r="F27" s="5">
        <f t="shared" si="5"/>
        <v>295</v>
      </c>
      <c r="G27" s="5">
        <v>70</v>
      </c>
      <c r="H27" s="2" t="s">
        <v>24</v>
      </c>
      <c r="I27" s="6">
        <f t="shared" si="6"/>
        <v>78.75</v>
      </c>
      <c r="J27" s="6">
        <v>100</v>
      </c>
      <c r="K27" s="6">
        <f t="shared" si="7"/>
        <v>46.25</v>
      </c>
      <c r="L27" s="6">
        <f t="shared" si="8"/>
        <v>225</v>
      </c>
      <c r="M27" s="9"/>
    </row>
    <row r="28" spans="1:18" ht="16" x14ac:dyDescent="0.2">
      <c r="A28" s="3" t="s">
        <v>9</v>
      </c>
      <c r="B28" s="1">
        <v>10.5</v>
      </c>
      <c r="C28" s="2">
        <f t="shared" si="9"/>
        <v>42</v>
      </c>
      <c r="E28" s="16">
        <v>5</v>
      </c>
      <c r="F28" s="5">
        <f t="shared" si="5"/>
        <v>210</v>
      </c>
      <c r="G28" s="5">
        <v>70</v>
      </c>
      <c r="H28" s="2" t="s">
        <v>16</v>
      </c>
      <c r="I28" s="6">
        <f t="shared" si="6"/>
        <v>73.125</v>
      </c>
      <c r="J28" s="6">
        <v>20</v>
      </c>
      <c r="K28" s="6">
        <f t="shared" si="7"/>
        <v>46.875</v>
      </c>
      <c r="L28" s="6">
        <f t="shared" si="8"/>
        <v>140</v>
      </c>
      <c r="M28" s="9"/>
    </row>
    <row r="29" spans="1:18" ht="16" x14ac:dyDescent="0.2">
      <c r="A29" s="3" t="s">
        <v>10</v>
      </c>
      <c r="B29" s="1">
        <v>14.5</v>
      </c>
      <c r="C29" s="2">
        <f t="shared" si="9"/>
        <v>58</v>
      </c>
      <c r="E29" s="16">
        <v>5</v>
      </c>
      <c r="F29" s="5">
        <f t="shared" si="5"/>
        <v>290</v>
      </c>
      <c r="G29" s="5">
        <v>70</v>
      </c>
      <c r="H29" s="2" t="s">
        <v>23</v>
      </c>
      <c r="I29" s="6">
        <f t="shared" si="6"/>
        <v>78.125</v>
      </c>
      <c r="J29" s="6">
        <v>99</v>
      </c>
      <c r="K29" s="6">
        <f t="shared" si="7"/>
        <v>42.875</v>
      </c>
      <c r="L29" s="6">
        <f t="shared" si="8"/>
        <v>220</v>
      </c>
      <c r="M29" s="9"/>
    </row>
    <row r="30" spans="1:18" ht="16" x14ac:dyDescent="0.2">
      <c r="A30" s="3" t="s">
        <v>11</v>
      </c>
      <c r="B30" s="1">
        <v>11</v>
      </c>
      <c r="C30" s="2">
        <f t="shared" si="9"/>
        <v>44</v>
      </c>
      <c r="E30" s="16">
        <v>5</v>
      </c>
      <c r="F30" s="5">
        <f t="shared" si="5"/>
        <v>220</v>
      </c>
      <c r="G30" s="5">
        <v>70</v>
      </c>
      <c r="H30" s="2" t="s">
        <v>17</v>
      </c>
      <c r="I30" s="6">
        <f t="shared" si="6"/>
        <v>73.75</v>
      </c>
      <c r="J30" s="6">
        <v>67</v>
      </c>
      <c r="K30" s="6">
        <f t="shared" si="7"/>
        <v>9.25</v>
      </c>
      <c r="L30" s="6">
        <f t="shared" si="8"/>
        <v>150</v>
      </c>
      <c r="M30" s="9"/>
    </row>
    <row r="31" spans="1:18" ht="16" x14ac:dyDescent="0.2">
      <c r="A31" s="3" t="s">
        <v>33</v>
      </c>
      <c r="B31" s="1">
        <v>9</v>
      </c>
      <c r="C31" s="2">
        <f t="shared" si="9"/>
        <v>36</v>
      </c>
      <c r="E31" s="16">
        <v>5</v>
      </c>
      <c r="F31" s="5">
        <f t="shared" si="5"/>
        <v>180</v>
      </c>
      <c r="G31" s="5">
        <v>70</v>
      </c>
      <c r="H31" s="2" t="s">
        <v>34</v>
      </c>
      <c r="I31" s="6">
        <f t="shared" si="6"/>
        <v>71.25</v>
      </c>
      <c r="J31" s="6">
        <v>0</v>
      </c>
      <c r="K31" s="6">
        <f t="shared" si="7"/>
        <v>38.75</v>
      </c>
      <c r="L31" s="6">
        <f t="shared" si="8"/>
        <v>110</v>
      </c>
      <c r="M31" s="9"/>
    </row>
    <row r="32" spans="1:18" ht="16" x14ac:dyDescent="0.2">
      <c r="A32" s="3" t="s">
        <v>12</v>
      </c>
      <c r="B32" s="1">
        <v>11.5</v>
      </c>
      <c r="C32" s="2">
        <f t="shared" si="9"/>
        <v>46</v>
      </c>
      <c r="D32" s="2">
        <v>2</v>
      </c>
      <c r="E32" s="16">
        <v>5</v>
      </c>
      <c r="F32" s="5">
        <f t="shared" si="5"/>
        <v>220</v>
      </c>
      <c r="G32" s="5">
        <v>70</v>
      </c>
      <c r="H32" s="2" t="s">
        <v>22</v>
      </c>
      <c r="I32" s="6">
        <f t="shared" si="6"/>
        <v>74.375</v>
      </c>
      <c r="J32" s="6">
        <v>78.84</v>
      </c>
      <c r="K32" s="6">
        <f t="shared" si="7"/>
        <v>-3.2150000000000034</v>
      </c>
      <c r="L32" s="6">
        <f t="shared" si="8"/>
        <v>150</v>
      </c>
      <c r="M32" s="9"/>
    </row>
    <row r="33" spans="1:18" ht="16" x14ac:dyDescent="0.2">
      <c r="A33" s="3" t="s">
        <v>13</v>
      </c>
      <c r="C33" s="2">
        <f t="shared" si="9"/>
        <v>0</v>
      </c>
      <c r="F33" s="5">
        <f t="shared" si="5"/>
        <v>0</v>
      </c>
      <c r="I33" s="6">
        <f t="shared" si="6"/>
        <v>0</v>
      </c>
      <c r="J33" s="6"/>
      <c r="K33" s="6">
        <f t="shared" si="7"/>
        <v>0</v>
      </c>
      <c r="L33" s="6">
        <f t="shared" si="8"/>
        <v>0</v>
      </c>
      <c r="M33" s="9"/>
    </row>
    <row r="34" spans="1:18" ht="16" x14ac:dyDescent="0.2">
      <c r="A34" s="3" t="s">
        <v>14</v>
      </c>
      <c r="C34" s="2">
        <f t="shared" si="9"/>
        <v>0</v>
      </c>
      <c r="F34" s="5">
        <f t="shared" si="5"/>
        <v>0</v>
      </c>
      <c r="H34" s="5"/>
      <c r="I34" s="6">
        <f t="shared" si="6"/>
        <v>0</v>
      </c>
      <c r="J34" s="6"/>
      <c r="K34" s="6">
        <f t="shared" si="7"/>
        <v>0</v>
      </c>
      <c r="L34" s="6">
        <f t="shared" si="8"/>
        <v>0</v>
      </c>
    </row>
    <row r="35" spans="1:18" ht="16" x14ac:dyDescent="0.2">
      <c r="A35" s="3"/>
    </row>
    <row r="36" spans="1:18" ht="16" x14ac:dyDescent="0.2">
      <c r="A36" s="3"/>
      <c r="I36" s="2" t="s">
        <v>32</v>
      </c>
      <c r="K36" s="6">
        <f>SUM(K21:K34)</f>
        <v>332.53499999999997</v>
      </c>
    </row>
    <row r="37" spans="1:18" ht="19" x14ac:dyDescent="0.25">
      <c r="A37" s="15">
        <v>2020</v>
      </c>
      <c r="B37" s="14" t="s">
        <v>35</v>
      </c>
      <c r="I37" s="6"/>
      <c r="J37" s="6"/>
      <c r="K37" s="5"/>
    </row>
    <row r="38" spans="1:18" s="4" customFormat="1" ht="20" thickBot="1" x14ac:dyDescent="0.3">
      <c r="A38" s="10" t="s">
        <v>0</v>
      </c>
      <c r="B38" s="11" t="s">
        <v>1</v>
      </c>
      <c r="C38" s="12" t="s">
        <v>4</v>
      </c>
      <c r="D38" s="12" t="s">
        <v>25</v>
      </c>
      <c r="E38" s="42" t="s">
        <v>27</v>
      </c>
      <c r="F38" s="40" t="s">
        <v>26</v>
      </c>
      <c r="G38" s="46" t="s">
        <v>15</v>
      </c>
      <c r="H38" s="46"/>
      <c r="I38" s="13" t="s">
        <v>30</v>
      </c>
      <c r="J38" s="13" t="s">
        <v>31</v>
      </c>
      <c r="K38" s="28" t="s">
        <v>21</v>
      </c>
      <c r="L38" s="28" t="s">
        <v>29</v>
      </c>
      <c r="R38" s="17"/>
    </row>
    <row r="39" spans="1:18" ht="16" x14ac:dyDescent="0.2">
      <c r="A39" s="3" t="s">
        <v>2</v>
      </c>
      <c r="B39" s="1">
        <v>11.5</v>
      </c>
      <c r="C39" s="2">
        <f>4*B39</f>
        <v>46</v>
      </c>
      <c r="E39" s="16">
        <v>5</v>
      </c>
      <c r="F39" s="5">
        <f>IF(B39=0,0,(C39-D39)*E39)</f>
        <v>230</v>
      </c>
      <c r="G39" s="5">
        <v>70</v>
      </c>
      <c r="H39" s="2" t="s">
        <v>36</v>
      </c>
      <c r="I39" s="6">
        <f>(IF(B39=0,0,B39*1.25+60))</f>
        <v>74.375</v>
      </c>
      <c r="J39" s="6">
        <v>22.55</v>
      </c>
      <c r="K39" s="6">
        <f>IF(C39=0,0,F39-G39-I39-J39)</f>
        <v>63.075000000000003</v>
      </c>
      <c r="L39" s="6">
        <f>IF(F39=0,0,F39-G39)</f>
        <v>160</v>
      </c>
    </row>
    <row r="40" spans="1:18" ht="16" x14ac:dyDescent="0.2">
      <c r="A40" s="3" t="s">
        <v>5</v>
      </c>
      <c r="B40" s="1">
        <v>9</v>
      </c>
      <c r="C40" s="2">
        <f>4*B40</f>
        <v>36</v>
      </c>
      <c r="E40" s="16">
        <v>5</v>
      </c>
      <c r="F40" s="5">
        <f>IF(B40=0,0,(C40-D40)*E40)</f>
        <v>180</v>
      </c>
      <c r="G40" s="5">
        <v>70</v>
      </c>
      <c r="H40" s="2" t="s">
        <v>37</v>
      </c>
      <c r="I40" s="6">
        <f>(IF(B40=0,0,B40*1.25+60))</f>
        <v>71.25</v>
      </c>
      <c r="J40" s="6"/>
      <c r="K40" s="6">
        <f>IF(C40=0,0,F40-G40-I40-J40)</f>
        <v>38.75</v>
      </c>
      <c r="L40" s="6">
        <f>IF(F40=0,0,F40-G40)</f>
        <v>110</v>
      </c>
    </row>
    <row r="41" spans="1:18" ht="16" x14ac:dyDescent="0.2">
      <c r="A41" s="3" t="s">
        <v>3</v>
      </c>
      <c r="B41" s="1">
        <v>12.5</v>
      </c>
      <c r="C41" s="2">
        <f>4*B41</f>
        <v>50</v>
      </c>
      <c r="E41" s="16">
        <v>5</v>
      </c>
      <c r="F41" s="5">
        <f>IF(B41=0,0,(C41-D41)*E41)</f>
        <v>250</v>
      </c>
      <c r="G41" s="5">
        <v>70</v>
      </c>
      <c r="H41" s="2" t="s">
        <v>38</v>
      </c>
      <c r="I41" s="6">
        <f>(IF(B41=0,0,B41*1.25+60))</f>
        <v>75.625</v>
      </c>
      <c r="J41" s="6"/>
      <c r="K41" s="6">
        <f>IF(C41=0,0,F41-G41-I41-J41)</f>
        <v>104.375</v>
      </c>
      <c r="L41" s="6">
        <f>IF(F41=0,0,F41-G41)</f>
        <v>180</v>
      </c>
    </row>
    <row r="42" spans="1:18" ht="16" x14ac:dyDescent="0.2">
      <c r="A42" s="3"/>
      <c r="I42" s="6"/>
      <c r="J42" s="6"/>
      <c r="L42" s="6"/>
    </row>
    <row r="43" spans="1:18" ht="19" x14ac:dyDescent="0.25">
      <c r="A43" s="15">
        <v>2021</v>
      </c>
      <c r="B43" s="14" t="s">
        <v>35</v>
      </c>
      <c r="I43" s="6"/>
      <c r="J43" s="6"/>
      <c r="K43" s="5"/>
    </row>
    <row r="44" spans="1:18" ht="20" thickBot="1" x14ac:dyDescent="0.3">
      <c r="A44" s="10" t="s">
        <v>0</v>
      </c>
      <c r="B44" s="11" t="s">
        <v>1</v>
      </c>
      <c r="C44" s="12" t="s">
        <v>4</v>
      </c>
      <c r="D44" s="12" t="s">
        <v>25</v>
      </c>
      <c r="E44" s="42" t="s">
        <v>27</v>
      </c>
      <c r="F44" s="40" t="s">
        <v>26</v>
      </c>
      <c r="G44" s="46" t="s">
        <v>15</v>
      </c>
      <c r="H44" s="46"/>
      <c r="I44" s="13" t="s">
        <v>30</v>
      </c>
      <c r="J44" s="13" t="s">
        <v>31</v>
      </c>
      <c r="K44" s="28" t="s">
        <v>21</v>
      </c>
      <c r="L44" s="28" t="s">
        <v>29</v>
      </c>
    </row>
    <row r="45" spans="1:18" ht="16" x14ac:dyDescent="0.2">
      <c r="A45" s="3" t="s">
        <v>10</v>
      </c>
      <c r="B45" s="1">
        <v>19.5</v>
      </c>
      <c r="C45" s="2">
        <f>4*B45</f>
        <v>78</v>
      </c>
      <c r="E45" s="16">
        <v>5</v>
      </c>
      <c r="F45" s="5">
        <f>IF(B45=0,0,(C45-D45)*E45)</f>
        <v>390</v>
      </c>
      <c r="G45" s="5">
        <v>80</v>
      </c>
      <c r="H45" s="2" t="s">
        <v>38</v>
      </c>
      <c r="I45" s="6" t="s">
        <v>39</v>
      </c>
      <c r="J45" s="6"/>
      <c r="K45" s="6" t="e">
        <f>IF(C45=0,0,F45-G45-I45-J45)</f>
        <v>#VALUE!</v>
      </c>
      <c r="L45" s="6" t="s">
        <v>40</v>
      </c>
    </row>
    <row r="46" spans="1:18" ht="16" x14ac:dyDescent="0.2">
      <c r="A46" s="3" t="s">
        <v>11</v>
      </c>
    </row>
    <row r="47" spans="1:18" ht="16" x14ac:dyDescent="0.2">
      <c r="A47" s="3" t="s">
        <v>33</v>
      </c>
    </row>
    <row r="48" spans="1:18" ht="16" x14ac:dyDescent="0.2">
      <c r="A48" s="3" t="s">
        <v>12</v>
      </c>
    </row>
    <row r="49" spans="1:18" ht="16" x14ac:dyDescent="0.2">
      <c r="A49" s="3" t="s">
        <v>13</v>
      </c>
    </row>
    <row r="50" spans="1:18" ht="16" x14ac:dyDescent="0.2">
      <c r="A50" s="3" t="s">
        <v>14</v>
      </c>
    </row>
    <row r="52" spans="1:18" ht="19" x14ac:dyDescent="0.25">
      <c r="A52" s="15">
        <v>2022</v>
      </c>
      <c r="B52" s="14" t="s">
        <v>35</v>
      </c>
    </row>
    <row r="53" spans="1:18" ht="20" thickBot="1" x14ac:dyDescent="0.3">
      <c r="A53" s="10" t="s">
        <v>0</v>
      </c>
      <c r="B53" s="11" t="s">
        <v>1</v>
      </c>
      <c r="C53" s="12" t="s">
        <v>4</v>
      </c>
      <c r="D53" s="12" t="s">
        <v>25</v>
      </c>
      <c r="E53" s="42" t="s">
        <v>27</v>
      </c>
      <c r="F53" s="40" t="s">
        <v>26</v>
      </c>
      <c r="G53" s="46" t="s">
        <v>15</v>
      </c>
      <c r="H53" s="46"/>
      <c r="I53" s="13" t="s">
        <v>30</v>
      </c>
      <c r="J53" s="13" t="s">
        <v>31</v>
      </c>
      <c r="K53" s="28" t="s">
        <v>21</v>
      </c>
      <c r="L53" s="28" t="s">
        <v>29</v>
      </c>
    </row>
    <row r="54" spans="1:18" ht="16" x14ac:dyDescent="0.2">
      <c r="A54" s="3" t="s">
        <v>2</v>
      </c>
    </row>
    <row r="55" spans="1:18" ht="16" x14ac:dyDescent="0.2">
      <c r="A55" s="3" t="s">
        <v>5</v>
      </c>
    </row>
    <row r="56" spans="1:18" ht="16" x14ac:dyDescent="0.2">
      <c r="A56" s="3" t="s">
        <v>3</v>
      </c>
      <c r="R56"/>
    </row>
    <row r="57" spans="1:18" ht="16" x14ac:dyDescent="0.2">
      <c r="A57" s="3" t="s">
        <v>6</v>
      </c>
      <c r="B57" s="1">
        <v>14</v>
      </c>
      <c r="C57" s="2">
        <f>4*B57</f>
        <v>56</v>
      </c>
      <c r="D57" s="2">
        <v>2</v>
      </c>
      <c r="E57" s="16">
        <v>8</v>
      </c>
      <c r="F57" s="5">
        <f t="shared" ref="F57:F62" si="10">IF(B57=0,0,(C57-D57)*E57)</f>
        <v>432</v>
      </c>
      <c r="G57" s="5">
        <v>70</v>
      </c>
      <c r="H57" s="2" t="s">
        <v>38</v>
      </c>
      <c r="I57" s="6"/>
      <c r="J57" s="6"/>
      <c r="K57" s="6">
        <f t="shared" ref="K57:K62" si="11">IF(C57=0,0,F57-G57-I57-J57)</f>
        <v>362</v>
      </c>
      <c r="L57" s="6">
        <f t="shared" ref="L57:L62" si="12">IF(F57=0,0,F57-G57)</f>
        <v>362</v>
      </c>
      <c r="R57"/>
    </row>
    <row r="58" spans="1:18" ht="16" x14ac:dyDescent="0.2">
      <c r="A58" s="3" t="s">
        <v>7</v>
      </c>
      <c r="B58" s="1">
        <v>10.5</v>
      </c>
      <c r="C58" s="2">
        <f>4*B58</f>
        <v>42</v>
      </c>
      <c r="E58" s="16">
        <v>8</v>
      </c>
      <c r="F58" s="5">
        <f t="shared" si="10"/>
        <v>336</v>
      </c>
      <c r="G58" s="5">
        <v>100</v>
      </c>
      <c r="H58" s="2" t="s">
        <v>41</v>
      </c>
      <c r="I58" s="6"/>
      <c r="J58" s="6"/>
      <c r="K58" s="6">
        <f t="shared" si="11"/>
        <v>236</v>
      </c>
      <c r="L58" s="6">
        <f t="shared" si="12"/>
        <v>236</v>
      </c>
      <c r="R58"/>
    </row>
    <row r="59" spans="1:18" ht="16" x14ac:dyDescent="0.2">
      <c r="A59" s="3" t="s">
        <v>8</v>
      </c>
      <c r="B59" s="1">
        <v>13.5</v>
      </c>
      <c r="C59" s="2">
        <f>4*B59</f>
        <v>54</v>
      </c>
      <c r="D59" s="2">
        <v>1</v>
      </c>
      <c r="E59" s="16">
        <v>8</v>
      </c>
      <c r="F59" s="5">
        <f t="shared" si="10"/>
        <v>424</v>
      </c>
      <c r="G59" s="5">
        <v>100</v>
      </c>
      <c r="H59" s="2" t="s">
        <v>41</v>
      </c>
      <c r="I59" s="6"/>
      <c r="J59" s="6"/>
      <c r="K59" s="6">
        <f t="shared" si="11"/>
        <v>324</v>
      </c>
      <c r="L59" s="6">
        <f t="shared" si="12"/>
        <v>324</v>
      </c>
      <c r="R59"/>
    </row>
    <row r="60" spans="1:18" ht="16" x14ac:dyDescent="0.2">
      <c r="A60" s="31" t="s">
        <v>42</v>
      </c>
      <c r="B60" s="32">
        <v>12</v>
      </c>
      <c r="C60" s="33">
        <v>48</v>
      </c>
      <c r="D60" s="33"/>
      <c r="E60" s="44">
        <v>12</v>
      </c>
      <c r="F60" s="34">
        <f t="shared" si="10"/>
        <v>576</v>
      </c>
      <c r="G60" s="5">
        <v>0</v>
      </c>
      <c r="H60" s="2" t="s">
        <v>38</v>
      </c>
      <c r="I60" s="6"/>
      <c r="J60" s="6"/>
      <c r="K60" s="6">
        <f t="shared" si="11"/>
        <v>576</v>
      </c>
      <c r="L60" s="6">
        <f t="shared" si="12"/>
        <v>576</v>
      </c>
      <c r="R60"/>
    </row>
    <row r="61" spans="1:18" ht="16" x14ac:dyDescent="0.2">
      <c r="A61" s="31" t="s">
        <v>43</v>
      </c>
      <c r="B61" s="32">
        <v>12</v>
      </c>
      <c r="C61" s="33">
        <v>48</v>
      </c>
      <c r="D61" s="33"/>
      <c r="E61" s="44">
        <v>12</v>
      </c>
      <c r="F61" s="34">
        <f t="shared" si="10"/>
        <v>576</v>
      </c>
      <c r="G61" s="5">
        <v>0</v>
      </c>
      <c r="H61" s="2" t="s">
        <v>41</v>
      </c>
      <c r="I61" s="6"/>
      <c r="J61" s="6"/>
      <c r="K61" s="6">
        <f t="shared" si="11"/>
        <v>576</v>
      </c>
      <c r="L61" s="6">
        <f t="shared" si="12"/>
        <v>576</v>
      </c>
      <c r="N61" s="9"/>
      <c r="R61"/>
    </row>
    <row r="62" spans="1:18" ht="16" x14ac:dyDescent="0.2">
      <c r="A62" s="31" t="s">
        <v>9</v>
      </c>
      <c r="B62" s="32">
        <v>8.5</v>
      </c>
      <c r="C62" s="33">
        <v>34</v>
      </c>
      <c r="D62" s="33">
        <v>1</v>
      </c>
      <c r="E62" s="44">
        <v>8</v>
      </c>
      <c r="F62" s="34">
        <f t="shared" si="10"/>
        <v>264</v>
      </c>
      <c r="G62" s="5">
        <v>0</v>
      </c>
      <c r="H62" s="2" t="s">
        <v>38</v>
      </c>
      <c r="I62" s="6"/>
      <c r="J62" s="6"/>
      <c r="K62" s="6">
        <f t="shared" si="11"/>
        <v>264</v>
      </c>
      <c r="L62" s="6">
        <f t="shared" si="12"/>
        <v>264</v>
      </c>
    </row>
    <row r="63" spans="1:18" ht="16" x14ac:dyDescent="0.2">
      <c r="A63" s="3" t="s">
        <v>10</v>
      </c>
      <c r="H63" s="6"/>
      <c r="I63"/>
      <c r="J63"/>
      <c r="K63" s="5"/>
      <c r="O63" s="5"/>
      <c r="R63"/>
    </row>
    <row r="64" spans="1:18" ht="16" x14ac:dyDescent="0.2">
      <c r="A64" s="3" t="s">
        <v>11</v>
      </c>
      <c r="B64" s="1">
        <v>9</v>
      </c>
      <c r="C64" s="2">
        <v>36</v>
      </c>
      <c r="D64" s="2">
        <v>2</v>
      </c>
      <c r="E64" s="16">
        <v>8</v>
      </c>
      <c r="F64" s="5">
        <f>IF(B64=0,0,(C64-D64)*E64)</f>
        <v>272</v>
      </c>
      <c r="G64" s="5">
        <v>100</v>
      </c>
      <c r="H64" s="6" t="s">
        <v>61</v>
      </c>
      <c r="I64"/>
      <c r="J64"/>
      <c r="K64" s="6">
        <f>IF(C64=0,0,F64-G64-I64-J64)</f>
        <v>172</v>
      </c>
      <c r="L64" s="5">
        <v>272</v>
      </c>
      <c r="O64" s="5"/>
      <c r="R64"/>
    </row>
    <row r="65" spans="1:18" ht="16" x14ac:dyDescent="0.2">
      <c r="A65" s="3" t="s">
        <v>67</v>
      </c>
      <c r="B65" s="1">
        <v>71.5</v>
      </c>
      <c r="C65" s="2">
        <v>286</v>
      </c>
      <c r="E65" s="16">
        <v>12</v>
      </c>
      <c r="F65" s="5">
        <f>IF(B65=0,0,(C65-D65)*E65)</f>
        <v>3432</v>
      </c>
      <c r="G65" s="5">
        <v>2112.21</v>
      </c>
      <c r="H65" s="6" t="s">
        <v>68</v>
      </c>
      <c r="I65"/>
      <c r="J65"/>
      <c r="K65" s="6">
        <f>IF(C65=0,0,F65-G65-I65-J65)</f>
        <v>1319.79</v>
      </c>
      <c r="O65" s="5"/>
      <c r="R65"/>
    </row>
    <row r="66" spans="1:18" ht="16" x14ac:dyDescent="0.2">
      <c r="A66" s="3" t="s">
        <v>69</v>
      </c>
      <c r="H66" s="6" t="s">
        <v>70</v>
      </c>
      <c r="J66"/>
      <c r="K66" s="5">
        <v>1436.31</v>
      </c>
      <c r="O66" s="5"/>
      <c r="R66"/>
    </row>
    <row r="67" spans="1:18" x14ac:dyDescent="0.2">
      <c r="H67" s="6" t="s">
        <v>71</v>
      </c>
      <c r="I67"/>
      <c r="J67"/>
      <c r="K67" s="5">
        <v>100</v>
      </c>
      <c r="O67" s="5"/>
      <c r="R67"/>
    </row>
    <row r="68" spans="1:18" x14ac:dyDescent="0.2">
      <c r="H68" s="6" t="s">
        <v>72</v>
      </c>
      <c r="I68"/>
      <c r="J68"/>
      <c r="K68" s="5">
        <v>120</v>
      </c>
      <c r="O68" s="5"/>
      <c r="R68"/>
    </row>
    <row r="69" spans="1:18" x14ac:dyDescent="0.2">
      <c r="H69" s="6" t="s">
        <v>73</v>
      </c>
      <c r="I69"/>
      <c r="J69"/>
      <c r="K69" s="5">
        <f>K65-K66-K67-K68</f>
        <v>-336.52</v>
      </c>
      <c r="O69" s="5"/>
      <c r="R69"/>
    </row>
    <row r="70" spans="1:18" x14ac:dyDescent="0.2">
      <c r="H70" s="6"/>
      <c r="I70"/>
      <c r="J70"/>
      <c r="K70" s="5">
        <v>1.92</v>
      </c>
      <c r="O70" s="5"/>
      <c r="R70"/>
    </row>
    <row r="71" spans="1:18" x14ac:dyDescent="0.2">
      <c r="H71" s="6"/>
      <c r="I71"/>
      <c r="J71"/>
      <c r="K71" s="5">
        <f>K69+K70</f>
        <v>-334.59999999999997</v>
      </c>
      <c r="O71" s="5"/>
      <c r="R71"/>
    </row>
    <row r="72" spans="1:18" x14ac:dyDescent="0.2">
      <c r="H72" s="6"/>
      <c r="I72"/>
      <c r="J72"/>
      <c r="K72" s="30">
        <v>334.6</v>
      </c>
      <c r="O72" s="5"/>
      <c r="R72"/>
    </row>
    <row r="73" spans="1:18" ht="16" x14ac:dyDescent="0.2">
      <c r="A73" s="3" t="s">
        <v>12</v>
      </c>
      <c r="B73" s="1">
        <v>9.5</v>
      </c>
      <c r="C73" s="2">
        <v>38</v>
      </c>
      <c r="E73" s="16">
        <v>8</v>
      </c>
      <c r="F73" s="38">
        <f t="shared" ref="F73" si="13">IF(B73=0,0,(C73-D73)*E73)</f>
        <v>304</v>
      </c>
      <c r="G73" s="5">
        <v>100</v>
      </c>
      <c r="H73" s="6" t="s">
        <v>24</v>
      </c>
      <c r="I73"/>
      <c r="J73"/>
      <c r="K73" s="5">
        <f>F73-G73</f>
        <v>204</v>
      </c>
      <c r="L73" s="5">
        <v>204</v>
      </c>
      <c r="M73" s="9"/>
      <c r="O73" s="5"/>
      <c r="R73"/>
    </row>
    <row r="74" spans="1:18" ht="16" x14ac:dyDescent="0.2">
      <c r="A74" s="3" t="s">
        <v>13</v>
      </c>
      <c r="H74" s="6"/>
      <c r="I74"/>
      <c r="J74"/>
      <c r="K74" s="5"/>
      <c r="O74" s="5"/>
      <c r="R74"/>
    </row>
    <row r="75" spans="1:18" ht="16" x14ac:dyDescent="0.2">
      <c r="A75" s="3" t="s">
        <v>14</v>
      </c>
      <c r="H75" s="6"/>
      <c r="I75"/>
      <c r="J75"/>
      <c r="K75" s="5"/>
      <c r="O75" s="5"/>
      <c r="R75"/>
    </row>
    <row r="76" spans="1:18" ht="19" x14ac:dyDescent="0.25">
      <c r="A76" s="15">
        <v>2023</v>
      </c>
      <c r="B76" s="14" t="s">
        <v>35</v>
      </c>
      <c r="O76" s="5"/>
      <c r="R76"/>
    </row>
    <row r="77" spans="1:18" ht="20" thickBot="1" x14ac:dyDescent="0.3">
      <c r="A77" s="10" t="s">
        <v>0</v>
      </c>
      <c r="B77" s="11" t="s">
        <v>1</v>
      </c>
      <c r="C77" s="12" t="s">
        <v>4</v>
      </c>
      <c r="D77" s="12" t="s">
        <v>25</v>
      </c>
      <c r="E77" s="42" t="s">
        <v>27</v>
      </c>
      <c r="F77" s="40" t="s">
        <v>26</v>
      </c>
      <c r="G77" s="46" t="s">
        <v>15</v>
      </c>
      <c r="H77" s="46"/>
      <c r="I77" s="13" t="s">
        <v>30</v>
      </c>
      <c r="J77" s="13" t="s">
        <v>31</v>
      </c>
      <c r="K77" s="28" t="s">
        <v>21</v>
      </c>
      <c r="L77" s="28" t="s">
        <v>29</v>
      </c>
      <c r="O77" s="5"/>
      <c r="R77"/>
    </row>
    <row r="78" spans="1:18" ht="16" x14ac:dyDescent="0.2">
      <c r="A78" s="3" t="s">
        <v>2</v>
      </c>
      <c r="B78" s="1">
        <v>8.5</v>
      </c>
      <c r="C78" s="2">
        <v>34</v>
      </c>
      <c r="E78" s="16">
        <v>8</v>
      </c>
      <c r="F78" s="5">
        <f>IF(B78=0,0,(C78-D78)*E78)</f>
        <v>272</v>
      </c>
      <c r="G78" s="5">
        <v>100</v>
      </c>
      <c r="H78" s="6" t="s">
        <v>24</v>
      </c>
      <c r="I78"/>
      <c r="J78"/>
      <c r="K78" s="6">
        <f>IF(C78=0,0,F78-G78-I78-J78)</f>
        <v>172</v>
      </c>
      <c r="L78" s="5">
        <v>172</v>
      </c>
      <c r="O78" s="5"/>
      <c r="R78"/>
    </row>
    <row r="79" spans="1:18" ht="16" x14ac:dyDescent="0.2">
      <c r="A79" s="3" t="s">
        <v>5</v>
      </c>
      <c r="H79" s="6"/>
      <c r="I79"/>
      <c r="J79"/>
      <c r="K79" s="5"/>
      <c r="O79" s="5"/>
      <c r="R79"/>
    </row>
    <row r="80" spans="1:18" ht="16" x14ac:dyDescent="0.2">
      <c r="A80" s="3" t="s">
        <v>3</v>
      </c>
      <c r="B80" s="1">
        <v>11</v>
      </c>
      <c r="C80" s="2">
        <v>44</v>
      </c>
      <c r="E80" s="16">
        <v>8</v>
      </c>
      <c r="F80" s="5">
        <f t="shared" ref="F80:F87" si="14">IF(B80=0,0,(C80-D80)*E80)</f>
        <v>352</v>
      </c>
      <c r="G80" s="5">
        <v>100</v>
      </c>
      <c r="H80" s="6" t="s">
        <v>24</v>
      </c>
      <c r="I80"/>
      <c r="J80"/>
      <c r="K80" s="6">
        <f>IF(C80=0,0,F80-G80-I80-J80)</f>
        <v>252</v>
      </c>
      <c r="L80" s="5">
        <v>252</v>
      </c>
      <c r="O80" s="5"/>
      <c r="R80"/>
    </row>
    <row r="81" spans="1:18" ht="16" x14ac:dyDescent="0.2">
      <c r="A81" s="3" t="s">
        <v>6</v>
      </c>
      <c r="B81" s="1">
        <v>12.5</v>
      </c>
      <c r="C81" s="2">
        <v>50</v>
      </c>
      <c r="E81" s="16">
        <v>8</v>
      </c>
      <c r="F81" s="5">
        <f t="shared" si="14"/>
        <v>400</v>
      </c>
      <c r="G81" s="5">
        <v>100</v>
      </c>
      <c r="H81" s="6" t="s">
        <v>134</v>
      </c>
      <c r="I81"/>
      <c r="J81"/>
      <c r="K81" s="5">
        <f>F81-G81</f>
        <v>300</v>
      </c>
      <c r="L81" s="5">
        <f>K81</f>
        <v>300</v>
      </c>
      <c r="O81" s="5"/>
      <c r="R81"/>
    </row>
    <row r="82" spans="1:18" ht="16" x14ac:dyDescent="0.2">
      <c r="A82" s="3" t="s">
        <v>7</v>
      </c>
      <c r="B82" s="1">
        <v>9.5</v>
      </c>
      <c r="C82" s="2">
        <v>38</v>
      </c>
      <c r="D82" s="2">
        <v>1</v>
      </c>
      <c r="E82" s="16">
        <v>8</v>
      </c>
      <c r="F82" s="5">
        <f t="shared" si="14"/>
        <v>296</v>
      </c>
      <c r="G82" s="5">
        <v>100</v>
      </c>
      <c r="H82" s="6" t="s">
        <v>17</v>
      </c>
      <c r="I82"/>
      <c r="J82"/>
      <c r="K82" s="5">
        <v>196</v>
      </c>
      <c r="L82" s="5">
        <v>196</v>
      </c>
      <c r="O82" s="5"/>
      <c r="R82"/>
    </row>
    <row r="83" spans="1:18" ht="16" x14ac:dyDescent="0.2">
      <c r="A83" s="3" t="s">
        <v>8</v>
      </c>
      <c r="B83" s="1">
        <v>10</v>
      </c>
      <c r="C83" s="2">
        <v>40</v>
      </c>
      <c r="E83" s="16">
        <v>8</v>
      </c>
      <c r="F83" s="5">
        <f t="shared" si="14"/>
        <v>320</v>
      </c>
      <c r="G83" s="5">
        <v>100</v>
      </c>
      <c r="H83" s="6" t="s">
        <v>135</v>
      </c>
      <c r="I83"/>
      <c r="J83"/>
      <c r="K83" s="5">
        <f>F83-G83</f>
        <v>220</v>
      </c>
      <c r="L83" s="5">
        <v>220</v>
      </c>
      <c r="O83" s="5"/>
      <c r="R83"/>
    </row>
    <row r="84" spans="1:18" ht="16" x14ac:dyDescent="0.2">
      <c r="A84" s="3" t="s">
        <v>9</v>
      </c>
      <c r="B84" s="1">
        <v>9</v>
      </c>
      <c r="C84" s="2">
        <v>36</v>
      </c>
      <c r="E84" s="16">
        <v>8</v>
      </c>
      <c r="F84" s="5">
        <f t="shared" si="14"/>
        <v>288</v>
      </c>
      <c r="G84" s="5">
        <v>100</v>
      </c>
      <c r="H84" s="6" t="s">
        <v>24</v>
      </c>
      <c r="I84"/>
      <c r="J84"/>
      <c r="K84" s="5">
        <v>188</v>
      </c>
      <c r="L84" s="5">
        <v>188</v>
      </c>
      <c r="O84" s="5"/>
      <c r="R84"/>
    </row>
    <row r="85" spans="1:18" ht="16" x14ac:dyDescent="0.2">
      <c r="A85" s="3" t="s">
        <v>10</v>
      </c>
      <c r="B85" s="1">
        <v>10</v>
      </c>
      <c r="C85" s="2">
        <v>40</v>
      </c>
      <c r="D85" s="2">
        <v>2</v>
      </c>
      <c r="E85" s="16">
        <v>9</v>
      </c>
      <c r="F85" s="5">
        <f t="shared" si="14"/>
        <v>342</v>
      </c>
      <c r="G85" s="5">
        <v>100</v>
      </c>
      <c r="H85" s="6" t="s">
        <v>135</v>
      </c>
      <c r="I85"/>
      <c r="J85"/>
      <c r="K85" s="5">
        <v>242</v>
      </c>
      <c r="L85" s="5">
        <v>242</v>
      </c>
      <c r="O85" s="5"/>
      <c r="R85"/>
    </row>
    <row r="86" spans="1:18" ht="16" x14ac:dyDescent="0.2">
      <c r="A86" s="3" t="s">
        <v>12</v>
      </c>
      <c r="B86" s="1">
        <v>11</v>
      </c>
      <c r="C86" s="2">
        <v>44</v>
      </c>
      <c r="E86" s="16">
        <v>8</v>
      </c>
      <c r="F86" s="5">
        <f t="shared" si="14"/>
        <v>352</v>
      </c>
      <c r="G86" s="5">
        <v>100</v>
      </c>
      <c r="H86" s="2" t="s">
        <v>136</v>
      </c>
      <c r="J86" s="5"/>
      <c r="K86" s="5">
        <f>F86-G86</f>
        <v>252</v>
      </c>
      <c r="L86" s="5">
        <f>K86</f>
        <v>252</v>
      </c>
      <c r="P86" s="5"/>
      <c r="R86"/>
    </row>
    <row r="87" spans="1:18" ht="16" x14ac:dyDescent="0.2">
      <c r="A87" s="3" t="s">
        <v>13</v>
      </c>
      <c r="B87" s="1">
        <v>10</v>
      </c>
      <c r="C87" s="2">
        <v>40</v>
      </c>
      <c r="E87" s="16">
        <v>8</v>
      </c>
      <c r="F87" s="5">
        <f t="shared" si="14"/>
        <v>320</v>
      </c>
      <c r="G87" s="5">
        <v>100</v>
      </c>
      <c r="H87" s="2" t="s">
        <v>135</v>
      </c>
      <c r="J87" s="5"/>
      <c r="K87" s="5">
        <v>220</v>
      </c>
      <c r="L87" s="5">
        <v>220</v>
      </c>
      <c r="P87" s="5"/>
      <c r="R87"/>
    </row>
    <row r="88" spans="1:18" ht="16" x14ac:dyDescent="0.2">
      <c r="A88" s="3" t="s">
        <v>14</v>
      </c>
      <c r="J88" s="5"/>
      <c r="K88"/>
      <c r="L88"/>
      <c r="P88" s="5"/>
      <c r="R88"/>
    </row>
    <row r="89" spans="1:18" ht="16" x14ac:dyDescent="0.2">
      <c r="A89" s="3"/>
      <c r="J89" s="5"/>
      <c r="K89"/>
      <c r="L89"/>
      <c r="P89" s="5"/>
      <c r="R89"/>
    </row>
    <row r="90" spans="1:18" ht="16" x14ac:dyDescent="0.2">
      <c r="A90" s="3"/>
      <c r="E90" s="45"/>
      <c r="F90" s="41"/>
      <c r="G90" s="41"/>
      <c r="J90" s="5"/>
      <c r="K90"/>
      <c r="L90"/>
      <c r="P90" s="5"/>
      <c r="R90"/>
    </row>
    <row r="91" spans="1:18" ht="16" x14ac:dyDescent="0.2">
      <c r="A91" s="3"/>
      <c r="E91" s="45"/>
      <c r="F91" s="41"/>
      <c r="G91" s="41"/>
      <c r="J91" s="5"/>
      <c r="K91"/>
      <c r="L91"/>
      <c r="P91" s="5"/>
      <c r="R91"/>
    </row>
    <row r="92" spans="1:18" ht="16" x14ac:dyDescent="0.2">
      <c r="A92" s="3"/>
      <c r="E92" s="45"/>
      <c r="F92" s="41"/>
      <c r="G92" s="41"/>
      <c r="J92" s="5"/>
      <c r="K92"/>
      <c r="L92"/>
      <c r="P92" s="5"/>
      <c r="R92"/>
    </row>
    <row r="93" spans="1:18" x14ac:dyDescent="0.2">
      <c r="G93" s="41"/>
      <c r="J93" s="5"/>
      <c r="K93"/>
      <c r="L93"/>
      <c r="P93" s="5"/>
      <c r="R93"/>
    </row>
    <row r="94" spans="1:18" x14ac:dyDescent="0.2">
      <c r="G94" s="41"/>
    </row>
    <row r="95" spans="1:18" x14ac:dyDescent="0.2">
      <c r="G95" s="41"/>
    </row>
    <row r="96" spans="1:18" x14ac:dyDescent="0.2">
      <c r="G96" s="41"/>
    </row>
  </sheetData>
  <mergeCells count="6">
    <mergeCell ref="G77:H77"/>
    <mergeCell ref="G3:H3"/>
    <mergeCell ref="G38:H38"/>
    <mergeCell ref="G44:H44"/>
    <mergeCell ref="G53:H53"/>
    <mergeCell ref="G20:H20"/>
  </mergeCells>
  <phoneticPr fontId="10" type="noConversion"/>
  <pageMargins left="0.25" right="0.25" top="0.75" bottom="0.75" header="0.3" footer="0.3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A40A-4C3F-40AE-95C7-0B942C3BAD49}">
  <dimension ref="A1:C23"/>
  <sheetViews>
    <sheetView workbookViewId="0">
      <selection activeCell="K17" sqref="K17"/>
    </sheetView>
  </sheetViews>
  <sheetFormatPr baseColWidth="10" defaultColWidth="8.83203125" defaultRowHeight="15" x14ac:dyDescent="0.2"/>
  <cols>
    <col min="1" max="1" width="20" customWidth="1"/>
    <col min="3" max="3" width="10.5" style="5" bestFit="1" customWidth="1"/>
  </cols>
  <sheetData>
    <row r="1" spans="1:3" ht="16" thickBot="1" x14ac:dyDescent="0.25">
      <c r="A1" s="47" t="s">
        <v>47</v>
      </c>
      <c r="B1" s="48"/>
      <c r="C1" s="49"/>
    </row>
    <row r="2" spans="1:3" x14ac:dyDescent="0.2">
      <c r="A2" s="19" t="s">
        <v>44</v>
      </c>
      <c r="B2" s="20"/>
      <c r="C2" s="21">
        <v>200</v>
      </c>
    </row>
    <row r="3" spans="1:3" x14ac:dyDescent="0.2">
      <c r="A3" s="22" t="s">
        <v>45</v>
      </c>
      <c r="B3" s="18"/>
      <c r="C3" s="23">
        <v>150</v>
      </c>
    </row>
    <row r="4" spans="1:3" ht="18" x14ac:dyDescent="0.35">
      <c r="A4" s="22" t="s">
        <v>46</v>
      </c>
      <c r="B4" s="18"/>
      <c r="C4" s="27">
        <v>100</v>
      </c>
    </row>
    <row r="5" spans="1:3" ht="16" thickBot="1" x14ac:dyDescent="0.25">
      <c r="A5" s="24" t="s">
        <v>32</v>
      </c>
      <c r="B5" s="25"/>
      <c r="C5" s="26">
        <f>SUM(C2:C4)</f>
        <v>450</v>
      </c>
    </row>
    <row r="6" spans="1:3" ht="16" thickBot="1" x14ac:dyDescent="0.25"/>
    <row r="7" spans="1:3" ht="16" thickBot="1" x14ac:dyDescent="0.25">
      <c r="A7" s="47" t="s">
        <v>48</v>
      </c>
      <c r="B7" s="48"/>
      <c r="C7" s="49"/>
    </row>
    <row r="8" spans="1:3" x14ac:dyDescent="0.2">
      <c r="A8" s="19" t="s">
        <v>49</v>
      </c>
      <c r="B8" s="20"/>
      <c r="C8" s="21">
        <v>1152</v>
      </c>
    </row>
    <row r="9" spans="1:3" ht="18" x14ac:dyDescent="0.35">
      <c r="A9" s="22" t="s">
        <v>50</v>
      </c>
      <c r="B9" s="18"/>
      <c r="C9" s="27">
        <v>200</v>
      </c>
    </row>
    <row r="10" spans="1:3" x14ac:dyDescent="0.2">
      <c r="A10" s="22" t="s">
        <v>51</v>
      </c>
      <c r="B10" s="18"/>
      <c r="C10" s="23">
        <v>1352</v>
      </c>
    </row>
    <row r="11" spans="1:3" x14ac:dyDescent="0.2">
      <c r="A11" s="22"/>
      <c r="B11" s="18"/>
      <c r="C11" s="23"/>
    </row>
    <row r="12" spans="1:3" ht="18" x14ac:dyDescent="0.35">
      <c r="A12" s="22" t="s">
        <v>52</v>
      </c>
      <c r="B12" s="18"/>
      <c r="C12" s="27">
        <v>250</v>
      </c>
    </row>
    <row r="13" spans="1:3" ht="16" thickBot="1" x14ac:dyDescent="0.25">
      <c r="A13" s="24" t="s">
        <v>53</v>
      </c>
      <c r="B13" s="25"/>
      <c r="C13" s="26">
        <f>C10+C12</f>
        <v>1602</v>
      </c>
    </row>
    <row r="14" spans="1:3" ht="16" thickBot="1" x14ac:dyDescent="0.25"/>
    <row r="15" spans="1:3" ht="16" thickBot="1" x14ac:dyDescent="0.25">
      <c r="A15" s="47" t="s">
        <v>54</v>
      </c>
      <c r="B15" s="48"/>
      <c r="C15" s="49"/>
    </row>
    <row r="16" spans="1:3" x14ac:dyDescent="0.2">
      <c r="A16" s="19" t="s">
        <v>55</v>
      </c>
      <c r="B16" s="20"/>
      <c r="C16" s="21">
        <v>50</v>
      </c>
    </row>
    <row r="17" spans="1:3" ht="18" x14ac:dyDescent="0.35">
      <c r="A17" s="22" t="s">
        <v>56</v>
      </c>
      <c r="B17" s="18"/>
      <c r="C17" s="27">
        <v>200</v>
      </c>
    </row>
    <row r="18" spans="1:3" ht="16" thickBot="1" x14ac:dyDescent="0.25">
      <c r="A18" s="24" t="s">
        <v>57</v>
      </c>
      <c r="B18" s="25"/>
      <c r="C18" s="26">
        <f>SUM(C16:C17)</f>
        <v>250</v>
      </c>
    </row>
    <row r="19" spans="1:3" ht="16" thickBot="1" x14ac:dyDescent="0.25"/>
    <row r="20" spans="1:3" ht="16" thickBot="1" x14ac:dyDescent="0.25">
      <c r="A20" s="47" t="s">
        <v>58</v>
      </c>
      <c r="B20" s="48"/>
      <c r="C20" s="49"/>
    </row>
    <row r="21" spans="1:3" x14ac:dyDescent="0.2">
      <c r="A21" s="19" t="s">
        <v>59</v>
      </c>
      <c r="B21" s="20">
        <v>2</v>
      </c>
      <c r="C21" s="21">
        <f>B21*6</f>
        <v>12</v>
      </c>
    </row>
    <row r="22" spans="1:3" ht="18" x14ac:dyDescent="0.35">
      <c r="A22" s="22" t="s">
        <v>60</v>
      </c>
      <c r="B22" s="18"/>
      <c r="C22" s="27">
        <v>2</v>
      </c>
    </row>
    <row r="23" spans="1:3" ht="16" thickBot="1" x14ac:dyDescent="0.25">
      <c r="A23" s="24" t="s">
        <v>32</v>
      </c>
      <c r="B23" s="25"/>
      <c r="C23" s="26">
        <f>SUM(C21:C22)</f>
        <v>14</v>
      </c>
    </row>
  </sheetData>
  <mergeCells count="4">
    <mergeCell ref="A1:C1"/>
    <mergeCell ref="A7:C7"/>
    <mergeCell ref="A15:C15"/>
    <mergeCell ref="A20:C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302C-BEED-4B0A-9EEF-E73F3052DD42}">
  <dimension ref="A1:W59"/>
  <sheetViews>
    <sheetView topLeftCell="A10" workbookViewId="0">
      <selection activeCell="I25" sqref="I25"/>
    </sheetView>
  </sheetViews>
  <sheetFormatPr baseColWidth="10" defaultColWidth="8.83203125" defaultRowHeight="15" x14ac:dyDescent="0.2"/>
  <cols>
    <col min="2" max="2" width="33" customWidth="1"/>
    <col min="3" max="3" width="12.33203125" style="5" customWidth="1"/>
    <col min="4" max="4" width="11.6640625" style="5" customWidth="1"/>
    <col min="5" max="5" width="13.5" customWidth="1"/>
    <col min="17" max="17" width="10.5" bestFit="1" customWidth="1"/>
    <col min="18" max="18" width="10.5" style="5" bestFit="1" customWidth="1"/>
    <col min="19" max="19" width="11.5" style="5" bestFit="1" customWidth="1"/>
  </cols>
  <sheetData>
    <row r="1" spans="1:23" s="29" customFormat="1" x14ac:dyDescent="0.2">
      <c r="B1" s="29" t="s">
        <v>63</v>
      </c>
      <c r="C1" s="16" t="s">
        <v>60</v>
      </c>
      <c r="D1" s="16" t="s">
        <v>64</v>
      </c>
      <c r="R1" s="16"/>
      <c r="S1" s="16"/>
    </row>
    <row r="2" spans="1:23" s="29" customFormat="1" x14ac:dyDescent="0.2">
      <c r="A2">
        <v>1</v>
      </c>
      <c r="B2" s="39" t="s">
        <v>66</v>
      </c>
      <c r="C2" s="5"/>
      <c r="D2" s="5">
        <v>60</v>
      </c>
      <c r="R2" s="16"/>
      <c r="S2" s="16"/>
    </row>
    <row r="3" spans="1:23" x14ac:dyDescent="0.2">
      <c r="A3">
        <v>2</v>
      </c>
      <c r="B3" s="39" t="s">
        <v>76</v>
      </c>
      <c r="D3" s="5">
        <v>60</v>
      </c>
    </row>
    <row r="4" spans="1:23" x14ac:dyDescent="0.2">
      <c r="A4">
        <v>3</v>
      </c>
      <c r="B4" s="39" t="s">
        <v>62</v>
      </c>
      <c r="C4" s="5">
        <v>60</v>
      </c>
    </row>
    <row r="5" spans="1:23" x14ac:dyDescent="0.2">
      <c r="A5">
        <v>4</v>
      </c>
      <c r="B5" s="39" t="s">
        <v>65</v>
      </c>
      <c r="C5" s="5">
        <v>60</v>
      </c>
      <c r="M5">
        <v>11602.12</v>
      </c>
      <c r="P5">
        <v>1732</v>
      </c>
    </row>
    <row r="6" spans="1:23" x14ac:dyDescent="0.2">
      <c r="A6">
        <v>5</v>
      </c>
      <c r="B6" s="39" t="s">
        <v>83</v>
      </c>
      <c r="C6" s="5">
        <v>30</v>
      </c>
      <c r="D6" s="5">
        <v>30</v>
      </c>
      <c r="M6">
        <v>11422.12</v>
      </c>
      <c r="P6">
        <v>1460</v>
      </c>
    </row>
    <row r="7" spans="1:23" x14ac:dyDescent="0.2">
      <c r="A7">
        <v>6</v>
      </c>
      <c r="B7" s="39" t="s">
        <v>77</v>
      </c>
      <c r="C7" s="5">
        <v>60</v>
      </c>
      <c r="M7">
        <f>M5-M6</f>
        <v>180</v>
      </c>
      <c r="P7">
        <f>P5-P6</f>
        <v>272</v>
      </c>
      <c r="Q7">
        <v>329</v>
      </c>
      <c r="R7" s="5">
        <v>840</v>
      </c>
      <c r="S7" s="5">
        <f>SUM(P7:R7)</f>
        <v>1441</v>
      </c>
    </row>
    <row r="8" spans="1:23" x14ac:dyDescent="0.2">
      <c r="A8">
        <v>7</v>
      </c>
      <c r="B8" s="39" t="s">
        <v>78</v>
      </c>
      <c r="C8" s="5">
        <v>60</v>
      </c>
      <c r="S8" s="5">
        <v>0.87</v>
      </c>
    </row>
    <row r="9" spans="1:23" x14ac:dyDescent="0.2">
      <c r="A9">
        <v>8</v>
      </c>
      <c r="B9" s="39" t="s">
        <v>118</v>
      </c>
      <c r="C9" s="5">
        <v>30</v>
      </c>
      <c r="D9" s="5">
        <v>30</v>
      </c>
      <c r="R9" s="5">
        <v>1611.79</v>
      </c>
      <c r="S9" s="5">
        <f>SUM(S7:S8)</f>
        <v>1441.87</v>
      </c>
      <c r="T9" s="9">
        <f>R9-S9</f>
        <v>169.92000000000007</v>
      </c>
    </row>
    <row r="10" spans="1:23" x14ac:dyDescent="0.2">
      <c r="A10">
        <v>9</v>
      </c>
      <c r="B10" s="39" t="s">
        <v>79</v>
      </c>
      <c r="D10" s="5">
        <v>60</v>
      </c>
    </row>
    <row r="11" spans="1:23" x14ac:dyDescent="0.2">
      <c r="A11">
        <v>10</v>
      </c>
      <c r="B11" s="39" t="s">
        <v>80</v>
      </c>
      <c r="D11" s="5">
        <v>60</v>
      </c>
      <c r="R11" s="5" t="s">
        <v>85</v>
      </c>
      <c r="S11" s="5">
        <v>17718.830000000002</v>
      </c>
    </row>
    <row r="12" spans="1:23" x14ac:dyDescent="0.2">
      <c r="A12">
        <v>11</v>
      </c>
      <c r="B12" s="39" t="s">
        <v>74</v>
      </c>
      <c r="D12" s="5">
        <v>60</v>
      </c>
      <c r="R12" s="5" t="s">
        <v>84</v>
      </c>
      <c r="S12" s="5">
        <v>15206.12</v>
      </c>
    </row>
    <row r="13" spans="1:23" x14ac:dyDescent="0.2">
      <c r="A13">
        <v>12</v>
      </c>
      <c r="B13" s="39" t="s">
        <v>75</v>
      </c>
      <c r="D13" s="5">
        <v>60</v>
      </c>
      <c r="J13">
        <v>3850</v>
      </c>
      <c r="K13">
        <v>88</v>
      </c>
      <c r="L13">
        <f>J13/K13</f>
        <v>43.75</v>
      </c>
      <c r="R13" s="5" t="s">
        <v>86</v>
      </c>
      <c r="S13" s="5">
        <f>S11-S12</f>
        <v>2512.7100000000009</v>
      </c>
    </row>
    <row r="14" spans="1:23" x14ac:dyDescent="0.2">
      <c r="A14">
        <v>13</v>
      </c>
      <c r="B14" s="39" t="s">
        <v>81</v>
      </c>
      <c r="D14" s="5">
        <v>60</v>
      </c>
    </row>
    <row r="15" spans="1:23" x14ac:dyDescent="0.2">
      <c r="A15">
        <v>14</v>
      </c>
      <c r="B15" s="39" t="s">
        <v>82</v>
      </c>
      <c r="D15" s="5">
        <v>60</v>
      </c>
      <c r="U15">
        <v>-900.92</v>
      </c>
      <c r="V15">
        <v>1641.79</v>
      </c>
      <c r="W15">
        <f>U15-V15</f>
        <v>-2542.71</v>
      </c>
    </row>
    <row r="16" spans="1:23" x14ac:dyDescent="0.2">
      <c r="A16">
        <v>15</v>
      </c>
      <c r="B16" s="39" t="s">
        <v>109</v>
      </c>
      <c r="C16" s="5">
        <v>60</v>
      </c>
    </row>
    <row r="17" spans="1:19" x14ac:dyDescent="0.2">
      <c r="A17">
        <v>16</v>
      </c>
      <c r="B17" s="39" t="s">
        <v>106</v>
      </c>
      <c r="C17" s="5">
        <v>60</v>
      </c>
      <c r="R17" s="5" t="s">
        <v>85</v>
      </c>
      <c r="S17" s="5">
        <v>11662.12</v>
      </c>
    </row>
    <row r="18" spans="1:19" x14ac:dyDescent="0.2">
      <c r="A18">
        <v>17</v>
      </c>
      <c r="B18" s="39" t="s">
        <v>107</v>
      </c>
      <c r="D18" s="5">
        <v>60</v>
      </c>
      <c r="R18" s="5" t="s">
        <v>84</v>
      </c>
      <c r="S18" s="5">
        <v>9249.42</v>
      </c>
    </row>
    <row r="19" spans="1:19" x14ac:dyDescent="0.2">
      <c r="A19">
        <v>18</v>
      </c>
      <c r="B19" s="39" t="s">
        <v>110</v>
      </c>
      <c r="C19" s="5">
        <v>60</v>
      </c>
      <c r="S19" s="5">
        <f>S17-S18</f>
        <v>2412.7000000000007</v>
      </c>
    </row>
    <row r="20" spans="1:19" x14ac:dyDescent="0.2">
      <c r="A20">
        <v>19</v>
      </c>
      <c r="B20" s="39" t="s">
        <v>108</v>
      </c>
      <c r="D20" s="5">
        <v>60</v>
      </c>
      <c r="S20" s="5">
        <v>2413.5700000000002</v>
      </c>
    </row>
    <row r="21" spans="1:19" x14ac:dyDescent="0.2">
      <c r="A21">
        <v>20</v>
      </c>
      <c r="B21" s="39" t="s">
        <v>111</v>
      </c>
      <c r="D21" s="5">
        <v>60</v>
      </c>
      <c r="S21" s="5">
        <f>S20-S19</f>
        <v>0.86999999999943611</v>
      </c>
    </row>
    <row r="22" spans="1:19" x14ac:dyDescent="0.2">
      <c r="A22">
        <v>21</v>
      </c>
      <c r="B22" s="39" t="s">
        <v>123</v>
      </c>
      <c r="C22" s="5">
        <v>60</v>
      </c>
    </row>
    <row r="23" spans="1:19" x14ac:dyDescent="0.2">
      <c r="A23">
        <v>22</v>
      </c>
      <c r="B23" s="39" t="s">
        <v>113</v>
      </c>
      <c r="D23" s="5">
        <v>60</v>
      </c>
    </row>
    <row r="24" spans="1:19" x14ac:dyDescent="0.2">
      <c r="A24">
        <v>23</v>
      </c>
      <c r="B24" s="39" t="s">
        <v>112</v>
      </c>
      <c r="D24" s="5">
        <v>60</v>
      </c>
    </row>
    <row r="25" spans="1:19" x14ac:dyDescent="0.2">
      <c r="A25">
        <v>24</v>
      </c>
      <c r="B25" s="39" t="s">
        <v>128</v>
      </c>
      <c r="D25" s="5">
        <v>60</v>
      </c>
    </row>
    <row r="26" spans="1:19" x14ac:dyDescent="0.2">
      <c r="A26">
        <v>25</v>
      </c>
      <c r="B26" s="39" t="s">
        <v>121</v>
      </c>
      <c r="C26" s="5">
        <v>60</v>
      </c>
    </row>
    <row r="27" spans="1:19" x14ac:dyDescent="0.2">
      <c r="A27">
        <v>26</v>
      </c>
      <c r="B27" s="39" t="s">
        <v>124</v>
      </c>
      <c r="D27" s="5">
        <v>60</v>
      </c>
    </row>
    <row r="28" spans="1:19" x14ac:dyDescent="0.2">
      <c r="A28">
        <v>27</v>
      </c>
      <c r="B28" s="39" t="s">
        <v>115</v>
      </c>
      <c r="C28" s="5">
        <v>60</v>
      </c>
    </row>
    <row r="29" spans="1:19" x14ac:dyDescent="0.2">
      <c r="A29">
        <v>28</v>
      </c>
      <c r="B29" s="39" t="s">
        <v>116</v>
      </c>
      <c r="D29" s="5">
        <v>60</v>
      </c>
    </row>
    <row r="30" spans="1:19" x14ac:dyDescent="0.2">
      <c r="A30">
        <v>29</v>
      </c>
      <c r="B30" s="39" t="s">
        <v>117</v>
      </c>
      <c r="D30" s="5">
        <v>60</v>
      </c>
    </row>
    <row r="31" spans="1:19" x14ac:dyDescent="0.2">
      <c r="A31">
        <v>30</v>
      </c>
      <c r="B31" s="39" t="s">
        <v>119</v>
      </c>
      <c r="D31" s="5">
        <v>60</v>
      </c>
    </row>
    <row r="32" spans="1:19" x14ac:dyDescent="0.2">
      <c r="A32">
        <v>31</v>
      </c>
      <c r="B32" s="39" t="s">
        <v>125</v>
      </c>
      <c r="C32" s="5">
        <v>60</v>
      </c>
    </row>
    <row r="33" spans="1:19" x14ac:dyDescent="0.2">
      <c r="A33">
        <v>32</v>
      </c>
      <c r="B33" s="39" t="s">
        <v>129</v>
      </c>
      <c r="D33" s="5">
        <v>60</v>
      </c>
      <c r="I33">
        <f>40*60</f>
        <v>2400</v>
      </c>
    </row>
    <row r="34" spans="1:19" x14ac:dyDescent="0.2">
      <c r="A34">
        <v>33</v>
      </c>
      <c r="B34" s="39" t="s">
        <v>120</v>
      </c>
      <c r="D34" s="5">
        <v>60</v>
      </c>
    </row>
    <row r="35" spans="1:19" x14ac:dyDescent="0.2">
      <c r="A35">
        <v>34</v>
      </c>
      <c r="B35" s="39" t="s">
        <v>114</v>
      </c>
      <c r="C35" s="5">
        <v>60</v>
      </c>
    </row>
    <row r="36" spans="1:19" x14ac:dyDescent="0.2">
      <c r="A36">
        <v>35</v>
      </c>
      <c r="B36" s="39" t="s">
        <v>126</v>
      </c>
      <c r="C36" s="5">
        <v>60</v>
      </c>
    </row>
    <row r="37" spans="1:19" x14ac:dyDescent="0.2">
      <c r="A37">
        <v>36</v>
      </c>
      <c r="B37" s="39" t="s">
        <v>122</v>
      </c>
      <c r="C37" s="5">
        <v>60</v>
      </c>
    </row>
    <row r="38" spans="1:19" x14ac:dyDescent="0.2">
      <c r="A38">
        <v>37</v>
      </c>
      <c r="B38" s="39" t="s">
        <v>127</v>
      </c>
      <c r="D38" s="5">
        <v>60</v>
      </c>
    </row>
    <row r="39" spans="1:19" x14ac:dyDescent="0.2">
      <c r="A39">
        <v>38</v>
      </c>
      <c r="B39" s="39" t="s">
        <v>130</v>
      </c>
      <c r="C39" s="5">
        <v>60</v>
      </c>
      <c r="R39" s="5">
        <v>100</v>
      </c>
      <c r="S39" s="5">
        <v>0.86</v>
      </c>
    </row>
    <row r="40" spans="1:19" x14ac:dyDescent="0.2">
      <c r="A40">
        <v>39</v>
      </c>
      <c r="B40" s="39" t="s">
        <v>131</v>
      </c>
      <c r="C40" s="5">
        <v>30</v>
      </c>
      <c r="R40" s="5">
        <v>213.01</v>
      </c>
      <c r="S40" s="5">
        <v>60</v>
      </c>
    </row>
    <row r="41" spans="1:19" x14ac:dyDescent="0.2">
      <c r="A41">
        <v>40</v>
      </c>
      <c r="B41" s="39" t="s">
        <v>132</v>
      </c>
      <c r="C41" s="5">
        <v>60</v>
      </c>
      <c r="R41" s="5">
        <v>5.94</v>
      </c>
      <c r="S41" s="5">
        <v>329</v>
      </c>
    </row>
    <row r="42" spans="1:19" x14ac:dyDescent="0.2">
      <c r="A42">
        <v>41</v>
      </c>
      <c r="B42" s="39" t="s">
        <v>133</v>
      </c>
      <c r="C42" s="5">
        <v>60</v>
      </c>
      <c r="S42" s="5">
        <v>272</v>
      </c>
    </row>
    <row r="43" spans="1:19" x14ac:dyDescent="0.2">
      <c r="S43" s="5">
        <v>1319.79</v>
      </c>
    </row>
    <row r="44" spans="1:19" x14ac:dyDescent="0.2">
      <c r="C44" s="5">
        <f>SUM(C2:C42)</f>
        <v>1110</v>
      </c>
      <c r="D44" s="5">
        <f>SUM(D2:D42)</f>
        <v>1320</v>
      </c>
      <c r="E44" s="9">
        <f>SUM(C44:D44)</f>
        <v>2430</v>
      </c>
      <c r="S44" s="5">
        <v>30</v>
      </c>
    </row>
    <row r="45" spans="1:19" x14ac:dyDescent="0.2">
      <c r="S45" s="5">
        <v>60</v>
      </c>
    </row>
    <row r="46" spans="1:19" x14ac:dyDescent="0.2">
      <c r="S46" s="5">
        <v>60</v>
      </c>
    </row>
    <row r="47" spans="1:19" x14ac:dyDescent="0.2">
      <c r="S47" s="5">
        <v>30</v>
      </c>
    </row>
    <row r="48" spans="1:19" x14ac:dyDescent="0.2">
      <c r="S48" s="5">
        <v>150</v>
      </c>
    </row>
    <row r="49" spans="17:19" x14ac:dyDescent="0.2">
      <c r="S49" s="5">
        <v>60</v>
      </c>
    </row>
    <row r="50" spans="17:19" x14ac:dyDescent="0.2">
      <c r="S50" s="5">
        <v>120</v>
      </c>
    </row>
    <row r="51" spans="17:19" x14ac:dyDescent="0.2">
      <c r="S51" s="5">
        <v>120</v>
      </c>
    </row>
    <row r="52" spans="17:19" x14ac:dyDescent="0.2">
      <c r="S52" s="5">
        <v>60</v>
      </c>
    </row>
    <row r="53" spans="17:19" x14ac:dyDescent="0.2">
      <c r="S53" s="5">
        <v>60</v>
      </c>
    </row>
    <row r="54" spans="17:19" x14ac:dyDescent="0.2">
      <c r="S54" s="5">
        <v>0.87</v>
      </c>
    </row>
    <row r="55" spans="17:19" x14ac:dyDescent="0.2">
      <c r="Q55" s="9">
        <f>S55-R55</f>
        <v>2413.5700000000002</v>
      </c>
      <c r="R55" s="5">
        <f>SUM(R39:R54)</f>
        <v>318.95</v>
      </c>
      <c r="S55" s="5">
        <f>SUM(S39:S54)</f>
        <v>2732.52</v>
      </c>
    </row>
    <row r="56" spans="17:19" x14ac:dyDescent="0.2">
      <c r="Q56" s="9">
        <f>Q55-R59</f>
        <v>1093.7800000000002</v>
      </c>
    </row>
    <row r="57" spans="17:19" x14ac:dyDescent="0.2">
      <c r="R57" s="5">
        <v>2145.56</v>
      </c>
    </row>
    <row r="58" spans="17:19" x14ac:dyDescent="0.2">
      <c r="R58" s="5">
        <v>825.77</v>
      </c>
    </row>
    <row r="59" spans="17:19" x14ac:dyDescent="0.2">
      <c r="R59" s="5">
        <f>R57-R58</f>
        <v>1319.79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C428-DE49-47AD-8F42-62E490C508B5}">
  <dimension ref="A1:G28"/>
  <sheetViews>
    <sheetView topLeftCell="A10" workbookViewId="0">
      <selection activeCell="J24" sqref="J24"/>
    </sheetView>
  </sheetViews>
  <sheetFormatPr baseColWidth="10" defaultColWidth="8.83203125" defaultRowHeight="15" x14ac:dyDescent="0.2"/>
  <cols>
    <col min="1" max="1" width="23.33203125" customWidth="1"/>
    <col min="2" max="2" width="13.6640625" style="5" customWidth="1"/>
    <col min="3" max="3" width="11.33203125" style="5" bestFit="1" customWidth="1"/>
  </cols>
  <sheetData>
    <row r="1" spans="1:7" x14ac:dyDescent="0.2">
      <c r="A1" s="50" t="s">
        <v>105</v>
      </c>
      <c r="B1" s="51"/>
      <c r="C1" s="52"/>
    </row>
    <row r="2" spans="1:7" x14ac:dyDescent="0.2">
      <c r="A2" s="22"/>
      <c r="B2" s="35" t="s">
        <v>11</v>
      </c>
      <c r="C2" s="23" t="s">
        <v>12</v>
      </c>
    </row>
    <row r="3" spans="1:7" x14ac:dyDescent="0.2">
      <c r="A3" s="22" t="s">
        <v>87</v>
      </c>
      <c r="B3" s="35"/>
      <c r="C3" s="23"/>
    </row>
    <row r="4" spans="1:7" x14ac:dyDescent="0.2">
      <c r="A4" s="22" t="s">
        <v>88</v>
      </c>
      <c r="B4" s="35">
        <v>825.77</v>
      </c>
      <c r="C4" s="23">
        <v>2145.56</v>
      </c>
    </row>
    <row r="5" spans="1:7" x14ac:dyDescent="0.2">
      <c r="A5" s="22" t="s">
        <v>89</v>
      </c>
      <c r="B5" s="35"/>
      <c r="C5" s="23"/>
      <c r="G5">
        <v>17718.830000000002</v>
      </c>
    </row>
    <row r="6" spans="1:7" x14ac:dyDescent="0.2">
      <c r="A6" s="22" t="s">
        <v>90</v>
      </c>
      <c r="B6" s="35"/>
      <c r="C6" s="23">
        <v>840</v>
      </c>
      <c r="G6">
        <v>15206.12</v>
      </c>
    </row>
    <row r="7" spans="1:7" x14ac:dyDescent="0.2">
      <c r="A7" s="22" t="s">
        <v>67</v>
      </c>
      <c r="B7" s="35"/>
      <c r="C7" s="23">
        <v>329</v>
      </c>
      <c r="G7">
        <f>G5-G6</f>
        <v>2512.7100000000009</v>
      </c>
    </row>
    <row r="8" spans="1:7" x14ac:dyDescent="0.2">
      <c r="A8" s="22" t="s">
        <v>91</v>
      </c>
      <c r="B8" s="35">
        <v>3424</v>
      </c>
      <c r="C8" s="23">
        <v>3424</v>
      </c>
    </row>
    <row r="9" spans="1:7" x14ac:dyDescent="0.2">
      <c r="A9" s="22" t="s">
        <v>92</v>
      </c>
      <c r="B9" s="35">
        <v>1460</v>
      </c>
      <c r="C9" s="23">
        <v>1732</v>
      </c>
    </row>
    <row r="10" spans="1:7" x14ac:dyDescent="0.2">
      <c r="A10" s="22" t="s">
        <v>93</v>
      </c>
      <c r="B10" s="35">
        <v>353</v>
      </c>
      <c r="C10" s="23">
        <v>353</v>
      </c>
    </row>
    <row r="11" spans="1:7" x14ac:dyDescent="0.2">
      <c r="A11" s="22"/>
      <c r="B11" s="35"/>
      <c r="C11" s="23"/>
    </row>
    <row r="12" spans="1:7" x14ac:dyDescent="0.2">
      <c r="A12" s="22" t="s">
        <v>94</v>
      </c>
      <c r="B12" s="35">
        <v>11.05</v>
      </c>
      <c r="C12" s="23">
        <v>11.92</v>
      </c>
    </row>
    <row r="13" spans="1:7" ht="18" x14ac:dyDescent="0.35">
      <c r="A13" s="22" t="s">
        <v>95</v>
      </c>
      <c r="B13" s="36">
        <v>464</v>
      </c>
      <c r="C13" s="27">
        <v>464</v>
      </c>
    </row>
    <row r="14" spans="1:7" x14ac:dyDescent="0.2">
      <c r="A14" s="22" t="s">
        <v>96</v>
      </c>
      <c r="B14" s="35">
        <f>SUM(B4:B13)</f>
        <v>6537.8200000000006</v>
      </c>
      <c r="C14" s="23">
        <f>SUM(C4:C13)</f>
        <v>9299.48</v>
      </c>
    </row>
    <row r="15" spans="1:7" x14ac:dyDescent="0.2">
      <c r="A15" s="22"/>
      <c r="B15" s="35"/>
      <c r="C15" s="23"/>
    </row>
    <row r="16" spans="1:7" x14ac:dyDescent="0.2">
      <c r="A16" s="22" t="s">
        <v>98</v>
      </c>
      <c r="B16" s="35"/>
      <c r="C16" s="23"/>
    </row>
    <row r="17" spans="1:7" x14ac:dyDescent="0.2">
      <c r="A17" s="22" t="s">
        <v>99</v>
      </c>
      <c r="B17" s="35">
        <v>250</v>
      </c>
      <c r="C17" s="23">
        <v>250</v>
      </c>
    </row>
    <row r="18" spans="1:7" x14ac:dyDescent="0.2">
      <c r="A18" s="22" t="s">
        <v>67</v>
      </c>
      <c r="B18" s="35">
        <v>1436.31</v>
      </c>
      <c r="C18" s="23">
        <v>1436.31</v>
      </c>
    </row>
    <row r="19" spans="1:7" x14ac:dyDescent="0.2">
      <c r="A19" s="22" t="s">
        <v>91</v>
      </c>
      <c r="B19" s="35">
        <v>5063.3100000000004</v>
      </c>
      <c r="C19" s="23">
        <v>5063.3100000000004</v>
      </c>
      <c r="G19">
        <v>6537.82</v>
      </c>
    </row>
    <row r="20" spans="1:7" x14ac:dyDescent="0.2">
      <c r="A20" s="22" t="s">
        <v>100</v>
      </c>
      <c r="B20" s="35">
        <v>150</v>
      </c>
      <c r="C20" s="23">
        <v>363.01</v>
      </c>
      <c r="G20">
        <v>7438.74</v>
      </c>
    </row>
    <row r="21" spans="1:7" x14ac:dyDescent="0.2">
      <c r="A21" s="22" t="s">
        <v>15</v>
      </c>
      <c r="B21" s="35">
        <v>370</v>
      </c>
      <c r="C21" s="23">
        <v>370</v>
      </c>
      <c r="G21">
        <f>G19-G20</f>
        <v>-900.92000000000007</v>
      </c>
    </row>
    <row r="22" spans="1:7" x14ac:dyDescent="0.2">
      <c r="A22" s="22" t="s">
        <v>101</v>
      </c>
      <c r="B22" s="35">
        <v>60</v>
      </c>
      <c r="C22" s="23">
        <v>60</v>
      </c>
    </row>
    <row r="23" spans="1:7" x14ac:dyDescent="0.2">
      <c r="A23" s="22" t="s">
        <v>102</v>
      </c>
      <c r="B23" s="35">
        <v>19.12</v>
      </c>
      <c r="C23" s="23">
        <v>25.06</v>
      </c>
    </row>
    <row r="24" spans="1:7" x14ac:dyDescent="0.2">
      <c r="A24" s="22" t="s">
        <v>104</v>
      </c>
      <c r="B24" s="35">
        <v>90</v>
      </c>
      <c r="C24" s="23">
        <v>90</v>
      </c>
    </row>
    <row r="25" spans="1:7" ht="18" x14ac:dyDescent="0.35">
      <c r="A25" s="22" t="s">
        <v>103</v>
      </c>
      <c r="B25" s="36">
        <f>SUM(B17:B24)</f>
        <v>7438.7400000000007</v>
      </c>
      <c r="C25" s="27">
        <f>SUM(C17:C24)</f>
        <v>7657.6900000000014</v>
      </c>
    </row>
    <row r="26" spans="1:7" ht="16" thickBot="1" x14ac:dyDescent="0.25">
      <c r="A26" s="24" t="s">
        <v>73</v>
      </c>
      <c r="B26" s="37">
        <f>B14-B25</f>
        <v>-900.92000000000007</v>
      </c>
      <c r="C26" s="26">
        <f>C14-C25</f>
        <v>1641.7899999999981</v>
      </c>
    </row>
    <row r="28" spans="1:7" x14ac:dyDescent="0.2">
      <c r="A28" t="s">
        <v>97</v>
      </c>
      <c r="C28" s="5">
        <f>-(B26-C26)</f>
        <v>2542.7099999999982</v>
      </c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unitGames</vt:lpstr>
      <vt:lpstr>Alsheimer</vt:lpstr>
      <vt:lpstr>Christmas Party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gerard</dc:creator>
  <cp:lastModifiedBy>Michael Rohm</cp:lastModifiedBy>
  <cp:lastPrinted>2023-11-06T13:43:19Z</cp:lastPrinted>
  <dcterms:created xsi:type="dcterms:W3CDTF">2017-02-17T20:54:45Z</dcterms:created>
  <dcterms:modified xsi:type="dcterms:W3CDTF">2023-12-11T14:26:00Z</dcterms:modified>
</cp:coreProperties>
</file>